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pans" sheetId="1" r:id="rId1"/>
    <sheet name="Bents" sheetId="2" r:id="rId2"/>
    <sheet name="Pile Sketch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5" i="1" l="1"/>
  <c r="V125" i="1"/>
  <c r="U125" i="1"/>
  <c r="T125" i="1"/>
  <c r="Q125" i="1"/>
  <c r="P125" i="1"/>
  <c r="O125" i="1"/>
  <c r="N125" i="1"/>
  <c r="K125" i="1"/>
  <c r="J125" i="1"/>
  <c r="I125" i="1"/>
  <c r="H125" i="1"/>
  <c r="E125" i="1"/>
  <c r="D125" i="1"/>
  <c r="C125" i="1"/>
  <c r="B125" i="1"/>
  <c r="X37" i="2" l="1"/>
  <c r="W37" i="2"/>
  <c r="S37" i="2"/>
  <c r="R37" i="2"/>
  <c r="N37" i="2"/>
  <c r="M37" i="2"/>
  <c r="I37" i="2"/>
  <c r="H37" i="2"/>
  <c r="D37" i="2"/>
  <c r="C37" i="2"/>
  <c r="X21" i="2"/>
  <c r="W21" i="2"/>
  <c r="S21" i="2"/>
  <c r="R21" i="2"/>
  <c r="N21" i="2"/>
  <c r="M21" i="2"/>
  <c r="I21" i="2"/>
  <c r="H21" i="2"/>
  <c r="D21" i="2"/>
  <c r="C21" i="2"/>
  <c r="X5" i="2"/>
  <c r="W5" i="2"/>
  <c r="S5" i="2"/>
  <c r="R5" i="2"/>
  <c r="N5" i="2"/>
  <c r="M5" i="2"/>
  <c r="I5" i="2"/>
  <c r="H5" i="2"/>
  <c r="C5" i="2"/>
  <c r="D5" i="2"/>
  <c r="V37" i="2" l="1"/>
  <c r="Q37" i="2"/>
  <c r="L37" i="2"/>
  <c r="G37" i="2"/>
  <c r="B37" i="2"/>
  <c r="V21" i="2"/>
  <c r="Q21" i="2"/>
  <c r="L21" i="2"/>
  <c r="G21" i="2"/>
  <c r="B21" i="2"/>
  <c r="V5" i="2"/>
  <c r="Q5" i="2"/>
  <c r="L5" i="2"/>
  <c r="G5" i="2"/>
  <c r="W87" i="1"/>
  <c r="V87" i="1"/>
  <c r="U87" i="1"/>
  <c r="T87" i="1"/>
  <c r="Q87" i="1"/>
  <c r="P87" i="1"/>
  <c r="O87" i="1"/>
  <c r="N87" i="1"/>
  <c r="K87" i="1"/>
  <c r="J87" i="1"/>
  <c r="I87" i="1"/>
  <c r="H87" i="1"/>
  <c r="E87" i="1"/>
  <c r="D87" i="1"/>
  <c r="C87" i="1"/>
  <c r="B87" i="1"/>
  <c r="W49" i="1"/>
  <c r="V49" i="1"/>
  <c r="U49" i="1"/>
  <c r="T49" i="1"/>
  <c r="Q49" i="1"/>
  <c r="P49" i="1"/>
  <c r="O49" i="1"/>
  <c r="N49" i="1"/>
  <c r="K49" i="1"/>
  <c r="J49" i="1"/>
  <c r="I49" i="1"/>
  <c r="H49" i="1"/>
  <c r="E49" i="1"/>
  <c r="D49" i="1"/>
  <c r="C49" i="1"/>
  <c r="B49" i="1"/>
  <c r="W11" i="1"/>
  <c r="V11" i="1"/>
  <c r="U11" i="1"/>
  <c r="T11" i="1"/>
  <c r="Q11" i="1"/>
  <c r="P11" i="1"/>
  <c r="O11" i="1"/>
  <c r="N11" i="1"/>
  <c r="K11" i="1"/>
  <c r="J11" i="1"/>
  <c r="I11" i="1"/>
  <c r="H11" i="1"/>
  <c r="B11" i="1"/>
  <c r="E11" i="1"/>
  <c r="C11" i="1"/>
  <c r="D11" i="1"/>
  <c r="B5" i="2" l="1"/>
</calcChain>
</file>

<file path=xl/sharedStrings.xml><?xml version="1.0" encoding="utf-8"?>
<sst xmlns="http://schemas.openxmlformats.org/spreadsheetml/2006/main" count="350" uniqueCount="47">
  <si>
    <t>Recall</t>
  </si>
  <si>
    <t>Inspection Date</t>
  </si>
  <si>
    <t>Deck Thickness (in.)</t>
  </si>
  <si>
    <t>Plank Width (in.)</t>
  </si>
  <si>
    <t>Span No.</t>
  </si>
  <si>
    <t>Length (ft.)</t>
  </si>
  <si>
    <t>Num</t>
  </si>
  <si>
    <t>Width (in.)</t>
  </si>
  <si>
    <t>Depth (in.)</t>
  </si>
  <si>
    <t>Distance to next (in.)</t>
  </si>
  <si>
    <t>Comment</t>
  </si>
  <si>
    <t>Wearing Surface (in.)</t>
  </si>
  <si>
    <t>Width Curb to Curb (ft.)</t>
  </si>
  <si>
    <t>Cap Depth (in.)</t>
  </si>
  <si>
    <t>Cap Width (in.)</t>
  </si>
  <si>
    <t>Pile No.</t>
  </si>
  <si>
    <t>Distance to next (ft.)</t>
  </si>
  <si>
    <t>Circumference (in.)</t>
  </si>
  <si>
    <t xml:space="preserve"> </t>
  </si>
  <si>
    <t>Bent</t>
  </si>
  <si>
    <t>Abutment 1</t>
  </si>
  <si>
    <t>Splint Splice</t>
  </si>
  <si>
    <t>Not Counted</t>
  </si>
  <si>
    <t>Column</t>
  </si>
  <si>
    <t>Pile</t>
  </si>
  <si>
    <t>Barrel Splice</t>
  </si>
  <si>
    <t>Box Splice</t>
  </si>
  <si>
    <t>4- pile</t>
  </si>
  <si>
    <t>5 - pile</t>
  </si>
  <si>
    <t>6 - pile</t>
  </si>
  <si>
    <t>`</t>
  </si>
  <si>
    <t>Single Column Mudsill</t>
  </si>
  <si>
    <t>Single Pile Mudsill</t>
  </si>
  <si>
    <t>Double Column Mudsill</t>
  </si>
  <si>
    <t>Double Pile Mudsill</t>
  </si>
  <si>
    <t>Bent 2</t>
  </si>
  <si>
    <t>Helper Pile</t>
  </si>
  <si>
    <t>Bent 3</t>
  </si>
  <si>
    <t>Bent 4</t>
  </si>
  <si>
    <t>Bent 5</t>
  </si>
  <si>
    <t>Bent 6</t>
  </si>
  <si>
    <t>Bent 7</t>
  </si>
  <si>
    <t>Bent 8</t>
  </si>
  <si>
    <t>Bent 9</t>
  </si>
  <si>
    <t>Bent 10</t>
  </si>
  <si>
    <t>Damaged Pile</t>
  </si>
  <si>
    <t>Calculated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</si>
</sst>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00\f\t."/>
  </numFmts>
  <fonts count="5" x14ac:knownFonts="1">
    <font>
      <sz val="11"/>
      <color theme="1"/>
      <name val="Calibri"/>
      <family val="2"/>
      <scheme val="minor"/>
    </font>
    <font>
      <sz val="8"/>
      <color rgb="FFB7CAD4"/>
      <name val="Segoe UI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2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0" fillId="0" borderId="7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0" borderId="0" xfId="0" applyFill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3" fillId="0" borderId="0" xfId="0" applyFont="1"/>
    <xf numFmtId="0" fontId="0" fillId="0" borderId="0" xfId="0" applyProtection="1"/>
    <xf numFmtId="0" fontId="0" fillId="0" borderId="4" xfId="0" applyBorder="1" applyAlignment="1" applyProtection="1">
      <alignment horizontal="center" vertical="center"/>
    </xf>
    <xf numFmtId="14" fontId="0" fillId="0" borderId="5" xfId="0" applyNumberForma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2" fontId="0" fillId="0" borderId="6" xfId="0" applyNumberFormat="1" applyBorder="1" applyAlignment="1" applyProtection="1">
      <alignment horizontal="center" vertical="center"/>
    </xf>
    <xf numFmtId="0" fontId="2" fillId="0" borderId="0" xfId="0" applyFont="1" applyProtection="1"/>
    <xf numFmtId="0" fontId="0" fillId="0" borderId="7" xfId="0" applyNumberFormat="1" applyBorder="1" applyAlignment="1" applyProtection="1">
      <alignment horizontal="center" vertical="center"/>
    </xf>
    <xf numFmtId="0" fontId="0" fillId="0" borderId="8" xfId="0" applyNumberFormat="1" applyBorder="1" applyAlignment="1" applyProtection="1">
      <alignment horizontal="center" vertical="center"/>
    </xf>
    <xf numFmtId="0" fontId="0" fillId="0" borderId="8" xfId="0" applyNumberForma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2" fontId="1" fillId="0" borderId="3" xfId="0" applyNumberFormat="1" applyFont="1" applyBorder="1" applyAlignment="1" applyProtection="1">
      <alignment horizontal="center" vertical="center"/>
    </xf>
    <xf numFmtId="2" fontId="0" fillId="0" borderId="5" xfId="0" applyNumberFormat="1" applyBorder="1"/>
    <xf numFmtId="2" fontId="0" fillId="0" borderId="6" xfId="0" applyNumberFormat="1" applyBorder="1"/>
    <xf numFmtId="0" fontId="0" fillId="0" borderId="10" xfId="0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0" fontId="0" fillId="2" borderId="19" xfId="0" applyFill="1" applyBorder="1" applyAlignment="1">
      <alignment horizontal="center"/>
    </xf>
    <xf numFmtId="0" fontId="0" fillId="3" borderId="7" xfId="0" applyNumberFormat="1" applyFill="1" applyBorder="1" applyAlignment="1" applyProtection="1">
      <alignment horizontal="center" vertical="center"/>
    </xf>
    <xf numFmtId="0" fontId="0" fillId="3" borderId="8" xfId="0" applyNumberFormat="1" applyFill="1" applyBorder="1" applyAlignment="1" applyProtection="1">
      <alignment horizontal="center" vertical="center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3" borderId="14" xfId="0" applyFill="1" applyBorder="1" applyProtection="1"/>
    <xf numFmtId="0" fontId="0" fillId="0" borderId="4" xfId="0" applyBorder="1" applyProtection="1"/>
    <xf numFmtId="0" fontId="0" fillId="3" borderId="17" xfId="0" applyFill="1" applyBorder="1" applyProtection="1"/>
    <xf numFmtId="2" fontId="0" fillId="0" borderId="6" xfId="0" applyNumberFormat="1" applyBorder="1" applyProtection="1"/>
    <xf numFmtId="1" fontId="0" fillId="2" borderId="13" xfId="0" applyNumberFormat="1" applyFill="1" applyBorder="1" applyAlignment="1" applyProtection="1">
      <alignment horizontal="center"/>
    </xf>
    <xf numFmtId="2" fontId="0" fillId="2" borderId="13" xfId="0" applyNumberFormat="1" applyFill="1" applyBorder="1" applyAlignment="1" applyProtection="1">
      <alignment horizontal="center"/>
    </xf>
    <xf numFmtId="2" fontId="0" fillId="2" borderId="11" xfId="0" applyNumberForma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2" fontId="4" fillId="2" borderId="0" xfId="0" applyNumberFormat="1" applyFont="1" applyFill="1" applyAlignment="1" applyProtection="1">
      <alignment horizontal="center" vertical="center"/>
    </xf>
    <xf numFmtId="0" fontId="0" fillId="3" borderId="17" xfId="0" applyFont="1" applyFill="1" applyBorder="1" applyProtection="1"/>
    <xf numFmtId="0" fontId="0" fillId="3" borderId="18" xfId="0" applyFont="1" applyFill="1" applyBorder="1" applyProtection="1"/>
    <xf numFmtId="0" fontId="0" fillId="3" borderId="14" xfId="0" applyFont="1" applyFill="1" applyBorder="1" applyProtection="1"/>
    <xf numFmtId="0" fontId="0" fillId="3" borderId="15" xfId="0" applyFont="1" applyFill="1" applyBorder="1" applyProtection="1"/>
    <xf numFmtId="0" fontId="0" fillId="3" borderId="16" xfId="0" applyFont="1" applyFill="1" applyBorder="1" applyProtection="1"/>
    <xf numFmtId="0" fontId="0" fillId="3" borderId="3" xfId="0" applyFont="1" applyFill="1" applyBorder="1" applyProtection="1"/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393"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2">
      <tableStyleElement type="headerRow" dxfId="392"/>
      <tableStyleElement type="totalRow" dxfId="39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0</xdr:row>
      <xdr:rowOff>83820</xdr:rowOff>
    </xdr:from>
    <xdr:to>
      <xdr:col>16</xdr:col>
      <xdr:colOff>569596</xdr:colOff>
      <xdr:row>2</xdr:row>
      <xdr:rowOff>140970</xdr:rowOff>
    </xdr:to>
    <xdr:sp macro="" textlink="">
      <xdr:nvSpPr>
        <xdr:cNvPr id="21" name="Plaque 20"/>
        <xdr:cNvSpPr/>
      </xdr:nvSpPr>
      <xdr:spPr>
        <a:xfrm>
          <a:off x="7513320" y="83820"/>
          <a:ext cx="447676" cy="422910"/>
        </a:xfrm>
        <a:prstGeom prst="plaque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60960</xdr:colOff>
      <xdr:row>0</xdr:row>
      <xdr:rowOff>83820</xdr:rowOff>
    </xdr:from>
    <xdr:to>
      <xdr:col>17</xdr:col>
      <xdr:colOff>537210</xdr:colOff>
      <xdr:row>2</xdr:row>
      <xdr:rowOff>150495</xdr:rowOff>
    </xdr:to>
    <xdr:sp macro="" textlink="">
      <xdr:nvSpPr>
        <xdr:cNvPr id="22" name="Flowchart: Summing Junction 21"/>
        <xdr:cNvSpPr/>
      </xdr:nvSpPr>
      <xdr:spPr>
        <a:xfrm>
          <a:off x="8092440" y="83820"/>
          <a:ext cx="476250" cy="432435"/>
        </a:xfrm>
        <a:prstGeom prst="flowChartSummingJunction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99060</xdr:colOff>
      <xdr:row>0</xdr:row>
      <xdr:rowOff>91440</xdr:rowOff>
    </xdr:from>
    <xdr:to>
      <xdr:col>18</xdr:col>
      <xdr:colOff>527685</xdr:colOff>
      <xdr:row>2</xdr:row>
      <xdr:rowOff>120015</xdr:rowOff>
    </xdr:to>
    <xdr:sp macro="" textlink="">
      <xdr:nvSpPr>
        <xdr:cNvPr id="23" name="Rounded Rectangle 22"/>
        <xdr:cNvSpPr/>
      </xdr:nvSpPr>
      <xdr:spPr>
        <a:xfrm>
          <a:off x="8724900" y="91440"/>
          <a:ext cx="428625" cy="394335"/>
        </a:xfrm>
        <a:prstGeom prst="round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76200</xdr:colOff>
      <xdr:row>0</xdr:row>
      <xdr:rowOff>38100</xdr:rowOff>
    </xdr:from>
    <xdr:to>
      <xdr:col>19</xdr:col>
      <xdr:colOff>533400</xdr:colOff>
      <xdr:row>2</xdr:row>
      <xdr:rowOff>123825</xdr:rowOff>
    </xdr:to>
    <xdr:sp macro="" textlink="">
      <xdr:nvSpPr>
        <xdr:cNvPr id="24" name="Flowchart: Connector 23"/>
        <xdr:cNvSpPr/>
      </xdr:nvSpPr>
      <xdr:spPr>
        <a:xfrm>
          <a:off x="9311640" y="38100"/>
          <a:ext cx="457200" cy="451485"/>
        </a:xfrm>
        <a:prstGeom prst="flowChartConnector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76200</xdr:colOff>
      <xdr:row>0</xdr:row>
      <xdr:rowOff>30480</xdr:rowOff>
    </xdr:from>
    <xdr:to>
      <xdr:col>20</xdr:col>
      <xdr:colOff>525779</xdr:colOff>
      <xdr:row>2</xdr:row>
      <xdr:rowOff>121919</xdr:rowOff>
    </xdr:to>
    <xdr:sp macro="" textlink="">
      <xdr:nvSpPr>
        <xdr:cNvPr id="25" name="Donut 24"/>
        <xdr:cNvSpPr/>
      </xdr:nvSpPr>
      <xdr:spPr>
        <a:xfrm>
          <a:off x="9921240" y="30480"/>
          <a:ext cx="449579" cy="457199"/>
        </a:xfrm>
        <a:prstGeom prst="donut">
          <a:avLst>
            <a:gd name="adj" fmla="val 22799"/>
          </a:avLst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21</xdr:col>
      <xdr:colOff>45721</xdr:colOff>
      <xdr:row>0</xdr:row>
      <xdr:rowOff>22861</xdr:rowOff>
    </xdr:from>
    <xdr:to>
      <xdr:col>21</xdr:col>
      <xdr:colOff>594361</xdr:colOff>
      <xdr:row>3</xdr:row>
      <xdr:rowOff>1963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3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0500361" y="22861"/>
          <a:ext cx="548640" cy="527742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38101</xdr:colOff>
      <xdr:row>5</xdr:row>
      <xdr:rowOff>38101</xdr:rowOff>
    </xdr:from>
    <xdr:to>
      <xdr:col>16</xdr:col>
      <xdr:colOff>617221</xdr:colOff>
      <xdr:row>7</xdr:row>
      <xdr:rowOff>130293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1" y="952501"/>
          <a:ext cx="579120" cy="457952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</xdr:colOff>
      <xdr:row>5</xdr:row>
      <xdr:rowOff>15240</xdr:rowOff>
    </xdr:from>
    <xdr:to>
      <xdr:col>17</xdr:col>
      <xdr:colOff>581359</xdr:colOff>
      <xdr:row>7</xdr:row>
      <xdr:rowOff>137160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39100" y="929640"/>
          <a:ext cx="573739" cy="487680"/>
        </a:xfrm>
        <a:prstGeom prst="rect">
          <a:avLst/>
        </a:prstGeom>
      </xdr:spPr>
    </xdr:pic>
    <xdr:clientData/>
  </xdr:twoCellAnchor>
  <xdr:twoCellAnchor editAs="oneCell">
    <xdr:from>
      <xdr:col>18</xdr:col>
      <xdr:colOff>60960</xdr:colOff>
      <xdr:row>5</xdr:row>
      <xdr:rowOff>30480</xdr:rowOff>
    </xdr:from>
    <xdr:to>
      <xdr:col>19</xdr:col>
      <xdr:colOff>556260</xdr:colOff>
      <xdr:row>7</xdr:row>
      <xdr:rowOff>147195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06000" y="944880"/>
          <a:ext cx="1104900" cy="482475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</xdr:colOff>
      <xdr:row>5</xdr:row>
      <xdr:rowOff>7620</xdr:rowOff>
    </xdr:from>
    <xdr:to>
      <xdr:col>21</xdr:col>
      <xdr:colOff>563879</xdr:colOff>
      <xdr:row>7</xdr:row>
      <xdr:rowOff>146876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83140" y="922020"/>
          <a:ext cx="1135379" cy="505016"/>
        </a:xfrm>
        <a:prstGeom prst="rect">
          <a:avLst/>
        </a:prstGeom>
      </xdr:spPr>
    </xdr:pic>
    <xdr:clientData/>
  </xdr:twoCellAnchor>
  <xdr:twoCellAnchor editAs="oneCell">
    <xdr:from>
      <xdr:col>17</xdr:col>
      <xdr:colOff>91440</xdr:colOff>
      <xdr:row>11</xdr:row>
      <xdr:rowOff>106680</xdr:rowOff>
    </xdr:from>
    <xdr:to>
      <xdr:col>25</xdr:col>
      <xdr:colOff>19194</xdr:colOff>
      <xdr:row>14</xdr:row>
      <xdr:rowOff>38100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85120" y="2118360"/>
          <a:ext cx="4789314" cy="480060"/>
        </a:xfrm>
        <a:prstGeom prst="rect">
          <a:avLst/>
        </a:prstGeom>
      </xdr:spPr>
    </xdr:pic>
    <xdr:clientData/>
  </xdr:twoCellAnchor>
  <xdr:twoCellAnchor editAs="oneCell">
    <xdr:from>
      <xdr:col>16</xdr:col>
      <xdr:colOff>320040</xdr:colOff>
      <xdr:row>15</xdr:row>
      <xdr:rowOff>30481</xdr:rowOff>
    </xdr:from>
    <xdr:to>
      <xdr:col>25</xdr:col>
      <xdr:colOff>286513</xdr:colOff>
      <xdr:row>18</xdr:row>
      <xdr:rowOff>38101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73640" y="2773681"/>
          <a:ext cx="5468113" cy="556260"/>
        </a:xfrm>
        <a:prstGeom prst="rect">
          <a:avLst/>
        </a:prstGeom>
      </xdr:spPr>
    </xdr:pic>
    <xdr:clientData/>
  </xdr:twoCellAnchor>
  <xdr:twoCellAnchor editAs="oneCell">
    <xdr:from>
      <xdr:col>15</xdr:col>
      <xdr:colOff>365760</xdr:colOff>
      <xdr:row>19</xdr:row>
      <xdr:rowOff>30481</xdr:rowOff>
    </xdr:from>
    <xdr:to>
      <xdr:col>26</xdr:col>
      <xdr:colOff>351456</xdr:colOff>
      <xdr:row>22</xdr:row>
      <xdr:rowOff>1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09760" y="3505201"/>
          <a:ext cx="6706536" cy="518160"/>
        </a:xfrm>
        <a:prstGeom prst="rect">
          <a:avLst/>
        </a:prstGeom>
      </xdr:spPr>
    </xdr:pic>
    <xdr:clientData/>
  </xdr:twoCellAnchor>
  <xdr:twoCellAnchor editAs="oneCell">
    <xdr:from>
      <xdr:col>0</xdr:col>
      <xdr:colOff>335280</xdr:colOff>
      <xdr:row>2</xdr:row>
      <xdr:rowOff>22860</xdr:rowOff>
    </xdr:from>
    <xdr:to>
      <xdr:col>9</xdr:col>
      <xdr:colOff>297180</xdr:colOff>
      <xdr:row>5</xdr:row>
      <xdr:rowOff>30480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5280" y="388620"/>
          <a:ext cx="5448300" cy="556260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9</xdr:row>
      <xdr:rowOff>68580</xdr:rowOff>
    </xdr:from>
    <xdr:to>
      <xdr:col>3</xdr:col>
      <xdr:colOff>247650</xdr:colOff>
      <xdr:row>11</xdr:row>
      <xdr:rowOff>135255</xdr:rowOff>
    </xdr:to>
    <xdr:sp macro="" textlink="">
      <xdr:nvSpPr>
        <xdr:cNvPr id="41" name="Flowchart: Summing Junction 40"/>
        <xdr:cNvSpPr/>
      </xdr:nvSpPr>
      <xdr:spPr>
        <a:xfrm>
          <a:off x="1676400" y="1714500"/>
          <a:ext cx="476250" cy="432435"/>
        </a:xfrm>
        <a:prstGeom prst="flowChartSummingJunction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373380</xdr:colOff>
      <xdr:row>9</xdr:row>
      <xdr:rowOff>45720</xdr:rowOff>
    </xdr:from>
    <xdr:to>
      <xdr:col>5</xdr:col>
      <xdr:colOff>220980</xdr:colOff>
      <xdr:row>11</xdr:row>
      <xdr:rowOff>131445</xdr:rowOff>
    </xdr:to>
    <xdr:sp macro="" textlink="">
      <xdr:nvSpPr>
        <xdr:cNvPr id="42" name="Flowchart: Connector 41"/>
        <xdr:cNvSpPr/>
      </xdr:nvSpPr>
      <xdr:spPr>
        <a:xfrm>
          <a:off x="2887980" y="1691640"/>
          <a:ext cx="457200" cy="451485"/>
        </a:xfrm>
        <a:prstGeom prst="flowChartConnector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83820</xdr:colOff>
      <xdr:row>0</xdr:row>
      <xdr:rowOff>45720</xdr:rowOff>
    </xdr:from>
    <xdr:to>
      <xdr:col>22</xdr:col>
      <xdr:colOff>541020</xdr:colOff>
      <xdr:row>2</xdr:row>
      <xdr:rowOff>131445</xdr:rowOff>
    </xdr:to>
    <xdr:sp macro="" textlink="">
      <xdr:nvSpPr>
        <xdr:cNvPr id="43" name="Flowchart: Connector 42"/>
        <xdr:cNvSpPr/>
      </xdr:nvSpPr>
      <xdr:spPr>
        <a:xfrm>
          <a:off x="12367260" y="45720"/>
          <a:ext cx="457200" cy="451485"/>
        </a:xfrm>
        <a:prstGeom prst="flowChartConnector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381000</xdr:colOff>
      <xdr:row>9</xdr:row>
      <xdr:rowOff>38100</xdr:rowOff>
    </xdr:from>
    <xdr:to>
      <xdr:col>4</xdr:col>
      <xdr:colOff>228600</xdr:colOff>
      <xdr:row>11</xdr:row>
      <xdr:rowOff>123825</xdr:rowOff>
    </xdr:to>
    <xdr:sp macro="" textlink="">
      <xdr:nvSpPr>
        <xdr:cNvPr id="44" name="Flowchart: Connector 43"/>
        <xdr:cNvSpPr/>
      </xdr:nvSpPr>
      <xdr:spPr>
        <a:xfrm>
          <a:off x="2286000" y="1684020"/>
          <a:ext cx="457200" cy="451485"/>
        </a:xfrm>
        <a:prstGeom prst="flowChartConnector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373380</xdr:colOff>
      <xdr:row>9</xdr:row>
      <xdr:rowOff>38100</xdr:rowOff>
    </xdr:from>
    <xdr:to>
      <xdr:col>7</xdr:col>
      <xdr:colOff>220980</xdr:colOff>
      <xdr:row>11</xdr:row>
      <xdr:rowOff>123825</xdr:rowOff>
    </xdr:to>
    <xdr:sp macro="" textlink="">
      <xdr:nvSpPr>
        <xdr:cNvPr id="45" name="Flowchart: Connector 44"/>
        <xdr:cNvSpPr/>
      </xdr:nvSpPr>
      <xdr:spPr>
        <a:xfrm>
          <a:off x="4107180" y="1684020"/>
          <a:ext cx="457200" cy="451485"/>
        </a:xfrm>
        <a:prstGeom prst="flowChartConnector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373380</xdr:colOff>
      <xdr:row>9</xdr:row>
      <xdr:rowOff>38100</xdr:rowOff>
    </xdr:from>
    <xdr:to>
      <xdr:col>9</xdr:col>
      <xdr:colOff>220980</xdr:colOff>
      <xdr:row>11</xdr:row>
      <xdr:rowOff>123825</xdr:rowOff>
    </xdr:to>
    <xdr:sp macro="" textlink="">
      <xdr:nvSpPr>
        <xdr:cNvPr id="46" name="Flowchart: Connector 45"/>
        <xdr:cNvSpPr/>
      </xdr:nvSpPr>
      <xdr:spPr>
        <a:xfrm>
          <a:off x="5326380" y="1684020"/>
          <a:ext cx="457200" cy="451485"/>
        </a:xfrm>
        <a:prstGeom prst="flowChartConnector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373380</xdr:colOff>
      <xdr:row>9</xdr:row>
      <xdr:rowOff>38100</xdr:rowOff>
    </xdr:from>
    <xdr:to>
      <xdr:col>8</xdr:col>
      <xdr:colOff>220980</xdr:colOff>
      <xdr:row>11</xdr:row>
      <xdr:rowOff>123825</xdr:rowOff>
    </xdr:to>
    <xdr:sp macro="" textlink="">
      <xdr:nvSpPr>
        <xdr:cNvPr id="47" name="Flowchart: Connector 46"/>
        <xdr:cNvSpPr/>
      </xdr:nvSpPr>
      <xdr:spPr>
        <a:xfrm>
          <a:off x="4716780" y="1684020"/>
          <a:ext cx="457200" cy="451485"/>
        </a:xfrm>
        <a:prstGeom prst="flowChartConnector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403860</xdr:colOff>
      <xdr:row>9</xdr:row>
      <xdr:rowOff>30480</xdr:rowOff>
    </xdr:from>
    <xdr:to>
      <xdr:col>1</xdr:col>
      <xdr:colOff>243840</xdr:colOff>
      <xdr:row>11</xdr:row>
      <xdr:rowOff>116205</xdr:rowOff>
    </xdr:to>
    <xdr:sp macro="" textlink="">
      <xdr:nvSpPr>
        <xdr:cNvPr id="48" name="Flowchart: Connector 47"/>
        <xdr:cNvSpPr/>
      </xdr:nvSpPr>
      <xdr:spPr>
        <a:xfrm>
          <a:off x="403860" y="1676400"/>
          <a:ext cx="457200" cy="451485"/>
        </a:xfrm>
        <a:prstGeom prst="flowChartConnector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76200</xdr:colOff>
      <xdr:row>5</xdr:row>
      <xdr:rowOff>45720</xdr:rowOff>
    </xdr:from>
    <xdr:to>
      <xdr:col>22</xdr:col>
      <xdr:colOff>533400</xdr:colOff>
      <xdr:row>7</xdr:row>
      <xdr:rowOff>131445</xdr:rowOff>
    </xdr:to>
    <xdr:sp macro="" textlink="">
      <xdr:nvSpPr>
        <xdr:cNvPr id="105" name="Flowchart: Connector 104"/>
        <xdr:cNvSpPr/>
      </xdr:nvSpPr>
      <xdr:spPr>
        <a:xfrm>
          <a:off x="13502640" y="960120"/>
          <a:ext cx="457200" cy="451485"/>
        </a:xfrm>
        <a:prstGeom prst="flowChartConnector">
          <a:avLst/>
        </a:prstGeom>
        <a:solidFill>
          <a:schemeClr val="accent2">
            <a:lumMod val="7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388620</xdr:colOff>
      <xdr:row>15</xdr:row>
      <xdr:rowOff>45720</xdr:rowOff>
    </xdr:from>
    <xdr:to>
      <xdr:col>1</xdr:col>
      <xdr:colOff>228600</xdr:colOff>
      <xdr:row>17</xdr:row>
      <xdr:rowOff>131445</xdr:rowOff>
    </xdr:to>
    <xdr:sp macro="" textlink="">
      <xdr:nvSpPr>
        <xdr:cNvPr id="106" name="Flowchart: Connector 105"/>
        <xdr:cNvSpPr/>
      </xdr:nvSpPr>
      <xdr:spPr>
        <a:xfrm>
          <a:off x="388620" y="2788920"/>
          <a:ext cx="457200" cy="451485"/>
        </a:xfrm>
        <a:prstGeom prst="flowChartConnector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381000</xdr:colOff>
      <xdr:row>15</xdr:row>
      <xdr:rowOff>45720</xdr:rowOff>
    </xdr:from>
    <xdr:to>
      <xdr:col>3</xdr:col>
      <xdr:colOff>236220</xdr:colOff>
      <xdr:row>17</xdr:row>
      <xdr:rowOff>131445</xdr:rowOff>
    </xdr:to>
    <xdr:sp macro="" textlink="">
      <xdr:nvSpPr>
        <xdr:cNvPr id="107" name="Flowchart: Connector 106"/>
        <xdr:cNvSpPr/>
      </xdr:nvSpPr>
      <xdr:spPr>
        <a:xfrm>
          <a:off x="1607820" y="2788920"/>
          <a:ext cx="457200" cy="451485"/>
        </a:xfrm>
        <a:prstGeom prst="flowChartConnector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381000</xdr:colOff>
      <xdr:row>15</xdr:row>
      <xdr:rowOff>53340</xdr:rowOff>
    </xdr:from>
    <xdr:to>
      <xdr:col>5</xdr:col>
      <xdr:colOff>228600</xdr:colOff>
      <xdr:row>17</xdr:row>
      <xdr:rowOff>139065</xdr:rowOff>
    </xdr:to>
    <xdr:sp macro="" textlink="">
      <xdr:nvSpPr>
        <xdr:cNvPr id="108" name="Flowchart: Connector 107"/>
        <xdr:cNvSpPr/>
      </xdr:nvSpPr>
      <xdr:spPr>
        <a:xfrm>
          <a:off x="2819400" y="2796540"/>
          <a:ext cx="457200" cy="451485"/>
        </a:xfrm>
        <a:prstGeom prst="flowChartConnector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373380</xdr:colOff>
      <xdr:row>15</xdr:row>
      <xdr:rowOff>53340</xdr:rowOff>
    </xdr:from>
    <xdr:to>
      <xdr:col>9</xdr:col>
      <xdr:colOff>220980</xdr:colOff>
      <xdr:row>17</xdr:row>
      <xdr:rowOff>139065</xdr:rowOff>
    </xdr:to>
    <xdr:sp macro="" textlink="">
      <xdr:nvSpPr>
        <xdr:cNvPr id="109" name="Flowchart: Connector 108"/>
        <xdr:cNvSpPr/>
      </xdr:nvSpPr>
      <xdr:spPr>
        <a:xfrm>
          <a:off x="5250180" y="2796540"/>
          <a:ext cx="457200" cy="451485"/>
        </a:xfrm>
        <a:prstGeom prst="flowChartConnector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373380</xdr:colOff>
      <xdr:row>15</xdr:row>
      <xdr:rowOff>53340</xdr:rowOff>
    </xdr:from>
    <xdr:to>
      <xdr:col>7</xdr:col>
      <xdr:colOff>220980</xdr:colOff>
      <xdr:row>17</xdr:row>
      <xdr:rowOff>139065</xdr:rowOff>
    </xdr:to>
    <xdr:sp macro="" textlink="">
      <xdr:nvSpPr>
        <xdr:cNvPr id="110" name="Flowchart: Connector 109"/>
        <xdr:cNvSpPr/>
      </xdr:nvSpPr>
      <xdr:spPr>
        <a:xfrm>
          <a:off x="4030980" y="2796540"/>
          <a:ext cx="457200" cy="451485"/>
        </a:xfrm>
        <a:prstGeom prst="flowChartConnector">
          <a:avLst/>
        </a:prstGeom>
        <a:solidFill>
          <a:schemeClr val="accent2">
            <a:lumMod val="7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15</xdr:row>
      <xdr:rowOff>60960</xdr:rowOff>
    </xdr:from>
    <xdr:to>
      <xdr:col>8</xdr:col>
      <xdr:colOff>228600</xdr:colOff>
      <xdr:row>17</xdr:row>
      <xdr:rowOff>146685</xdr:rowOff>
    </xdr:to>
    <xdr:sp macro="" textlink="">
      <xdr:nvSpPr>
        <xdr:cNvPr id="111" name="Flowchart: Connector 110"/>
        <xdr:cNvSpPr/>
      </xdr:nvSpPr>
      <xdr:spPr>
        <a:xfrm>
          <a:off x="4648200" y="2804160"/>
          <a:ext cx="457200" cy="451485"/>
        </a:xfrm>
        <a:prstGeom prst="flowChartConnector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12:F45" headerRowDxfId="390" dataDxfId="388" totalsRowDxfId="386" headerRowBorderDxfId="389" tableBorderDxfId="387" totalsRowBorderDxfId="385">
  <autoFilter ref="B12:F4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384" totalsRowDxfId="383"/>
    <tableColumn id="2" name="Width (in.)" totalsRowFunction="average" dataDxfId="382" totalsRowDxfId="381"/>
    <tableColumn id="3" name="Depth (in.)" totalsRowFunction="average" dataDxfId="380" totalsRowDxfId="379"/>
    <tableColumn id="4" name="Distance to next (in.)" totalsRowFunction="average" dataDxfId="378" totalsRowDxfId="377"/>
    <tableColumn id="5" name="Comment" dataDxfId="376" totalsRowDxfId="375"/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id="10" name="Table111" displayName="Table111" ref="H88:L121" headerRowDxfId="246" dataDxfId="244" totalsRowDxfId="242" headerRowBorderDxfId="245" tableBorderDxfId="243" totalsRowBorderDxfId="241">
  <autoFilter ref="H88:L1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240" totalsRowDxfId="239"/>
    <tableColumn id="2" name="Width (in.)" totalsRowFunction="average" dataDxfId="238" totalsRowDxfId="237"/>
    <tableColumn id="3" name="Depth (in.)" totalsRowFunction="average" dataDxfId="236" totalsRowDxfId="235"/>
    <tableColumn id="4" name="Distance to next (in.)" totalsRowFunction="average" dataDxfId="234" totalsRowDxfId="233"/>
    <tableColumn id="5" name="Comment" dataDxfId="232" totalsRowDxfId="231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id="11" name="Table112" displayName="Table112" ref="N88:R121" headerRowDxfId="230" dataDxfId="228" totalsRowDxfId="226" headerRowBorderDxfId="229" tableBorderDxfId="227" totalsRowBorderDxfId="225">
  <autoFilter ref="N88:R1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224" totalsRowDxfId="223"/>
    <tableColumn id="2" name="Width (in.)" totalsRowFunction="average" dataDxfId="222" totalsRowDxfId="221"/>
    <tableColumn id="3" name="Depth (in.)" totalsRowFunction="average" dataDxfId="220" totalsRowDxfId="219"/>
    <tableColumn id="4" name="Distance to next (in.)" totalsRowFunction="average" dataDxfId="218" totalsRowDxfId="217"/>
    <tableColumn id="5" name="Comment" dataDxfId="216" totalsRowDxfId="215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id="12" name="Table113" displayName="Table113" ref="T88:X121" headerRowDxfId="214" dataDxfId="212" totalsRowDxfId="210" headerRowBorderDxfId="213" tableBorderDxfId="211" totalsRowBorderDxfId="209">
  <autoFilter ref="T88:X1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208" totalsRowDxfId="207"/>
    <tableColumn id="2" name="Width (in.)" totalsRowFunction="average" dataDxfId="206" totalsRowDxfId="205"/>
    <tableColumn id="3" name="Depth (in.)" totalsRowFunction="average" dataDxfId="204" totalsRowDxfId="203"/>
    <tableColumn id="4" name="Distance to next (in.)" totalsRowFunction="average" dataDxfId="202" totalsRowDxfId="201"/>
    <tableColumn id="5" name="Comment" dataDxfId="200" totalsRowDxfId="199"/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id="27" name="Table11328" displayName="Table11328" ref="B126:F159" headerRowDxfId="198" dataDxfId="196" totalsRowDxfId="194" headerRowBorderDxfId="197" tableBorderDxfId="195" totalsRowBorderDxfId="193">
  <autoFilter ref="B126:F159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192" totalsRowDxfId="191"/>
    <tableColumn id="2" name="Width (in.)" totalsRowFunction="average" dataDxfId="190" totalsRowDxfId="189"/>
    <tableColumn id="3" name="Depth (in.)" totalsRowFunction="average" dataDxfId="188" totalsRowDxfId="187"/>
    <tableColumn id="4" name="Distance to next (in.)" totalsRowFunction="average" dataDxfId="186" totalsRowDxfId="185"/>
    <tableColumn id="5" name="Comment" dataDxfId="184" totalsRowDxfId="183"/>
  </tableColumns>
  <tableStyleInfo name="Table Style 1" showFirstColumn="0" showLastColumn="0" showRowStripes="1" showColumnStripes="0"/>
</table>
</file>

<file path=xl/tables/table14.xml><?xml version="1.0" encoding="utf-8"?>
<table xmlns="http://schemas.openxmlformats.org/spreadsheetml/2006/main" id="28" name="Table11329" displayName="Table11329" ref="H126:L159" headerRowDxfId="182" dataDxfId="180" totalsRowDxfId="178" headerRowBorderDxfId="181" tableBorderDxfId="179" totalsRowBorderDxfId="177">
  <autoFilter ref="H126:L159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176" totalsRowDxfId="175"/>
    <tableColumn id="2" name="Width (in.)" totalsRowFunction="average" dataDxfId="174" totalsRowDxfId="173"/>
    <tableColumn id="3" name="Depth (in.)" totalsRowFunction="average" dataDxfId="172" totalsRowDxfId="171"/>
    <tableColumn id="4" name="Distance to next (in.)" totalsRowFunction="average" dataDxfId="170" totalsRowDxfId="169"/>
    <tableColumn id="5" name="Comment" dataDxfId="168" totalsRowDxfId="167"/>
  </tableColumns>
  <tableStyleInfo name="Table Style 1" showFirstColumn="0" showLastColumn="0" showRowStripes="1" showColumnStripes="0"/>
</table>
</file>

<file path=xl/tables/table15.xml><?xml version="1.0" encoding="utf-8"?>
<table xmlns="http://schemas.openxmlformats.org/spreadsheetml/2006/main" id="29" name="Table11330" displayName="Table11330" ref="N126:R159" headerRowDxfId="166" dataDxfId="164" totalsRowDxfId="162" headerRowBorderDxfId="165" tableBorderDxfId="163" totalsRowBorderDxfId="161">
  <autoFilter ref="N126:R159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160" totalsRowDxfId="159"/>
    <tableColumn id="2" name="Width (in.)" totalsRowFunction="average" dataDxfId="158" totalsRowDxfId="157"/>
    <tableColumn id="3" name="Depth (in.)" totalsRowFunction="average" dataDxfId="156" totalsRowDxfId="155"/>
    <tableColumn id="4" name="Distance to next (in.)" totalsRowFunction="average" dataDxfId="154" totalsRowDxfId="153"/>
    <tableColumn id="5" name="Comment" dataDxfId="152" totalsRowDxfId="151"/>
  </tableColumns>
  <tableStyleInfo name="Table Style 1" showFirstColumn="0" showLastColumn="0" showRowStripes="1" showColumnStripes="0"/>
</table>
</file>

<file path=xl/tables/table16.xml><?xml version="1.0" encoding="utf-8"?>
<table xmlns="http://schemas.openxmlformats.org/spreadsheetml/2006/main" id="30" name="Table11331" displayName="Table11331" ref="T126:X159" headerRowDxfId="150" dataDxfId="148" totalsRowDxfId="146" headerRowBorderDxfId="149" tableBorderDxfId="147" totalsRowBorderDxfId="145">
  <autoFilter ref="T126:X159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144" totalsRowDxfId="143"/>
    <tableColumn id="2" name="Width (in.)" totalsRowFunction="average" dataDxfId="142" totalsRowDxfId="141"/>
    <tableColumn id="3" name="Depth (in.)" totalsRowFunction="average" dataDxfId="140" totalsRowDxfId="139"/>
    <tableColumn id="4" name="Distance to next (in.)" totalsRowFunction="average" dataDxfId="138" totalsRowDxfId="137"/>
    <tableColumn id="5" name="Comment" dataDxfId="136" totalsRowDxfId="135"/>
  </tableColumns>
  <tableStyleInfo name="Table Style 1" showFirstColumn="0" showLastColumn="0" showRowStripes="1" showColumnStripes="0"/>
</table>
</file>

<file path=xl/tables/table17.xml><?xml version="1.0" encoding="utf-8"?>
<table xmlns="http://schemas.openxmlformats.org/spreadsheetml/2006/main" id="37" name="Table37" displayName="Table37" ref="B6:E16" totalsRowShown="0" headerRowDxfId="134" dataDxfId="132" headerRowBorderDxfId="133" tableBorderDxfId="131" totalsRowBorderDxfId="130">
  <autoFilter ref="B6:E16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129"/>
    <tableColumn id="2" name="Distance to next (ft.)" dataDxfId="128"/>
    <tableColumn id="3" name="Circumference (in.)" dataDxfId="127"/>
    <tableColumn id="4" name="Comment" dataDxfId="126"/>
  </tableColumns>
  <tableStyleInfo name="Table Style 1" showFirstColumn="0" showLastColumn="0" showRowStripes="1" showColumnStripes="0"/>
</table>
</file>

<file path=xl/tables/table18.xml><?xml version="1.0" encoding="utf-8"?>
<table xmlns="http://schemas.openxmlformats.org/spreadsheetml/2006/main" id="13" name="Table3714" displayName="Table3714" ref="G6:J16" totalsRowShown="0" headerRowDxfId="125" dataDxfId="123" headerRowBorderDxfId="124" tableBorderDxfId="122" totalsRowBorderDxfId="121">
  <autoFilter ref="G6:J16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120"/>
    <tableColumn id="2" name="Distance to next (ft.)" dataDxfId="119"/>
    <tableColumn id="3" name="Circumference (in.)" dataDxfId="118"/>
    <tableColumn id="4" name="Comment" dataDxfId="117"/>
  </tableColumns>
  <tableStyleInfo name="Table Style 1" showFirstColumn="0" showLastColumn="0" showRowStripes="1" showColumnStripes="0"/>
</table>
</file>

<file path=xl/tables/table19.xml><?xml version="1.0" encoding="utf-8"?>
<table xmlns="http://schemas.openxmlformats.org/spreadsheetml/2006/main" id="14" name="Table3715" displayName="Table3715" ref="L6:O16" totalsRowShown="0" headerRowDxfId="116" dataDxfId="114" headerRowBorderDxfId="115" tableBorderDxfId="113" totalsRowBorderDxfId="112">
  <autoFilter ref="L6:O16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111"/>
    <tableColumn id="2" name="Distance to next (ft.)" dataDxfId="110"/>
    <tableColumn id="3" name="Circumference (in.)" dataDxfId="109"/>
    <tableColumn id="4" name="Comment" dataDxfId="10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H12:L45" headerRowDxfId="374" dataDxfId="372" totalsRowDxfId="370" headerRowBorderDxfId="373" tableBorderDxfId="371" totalsRowBorderDxfId="369">
  <autoFilter ref="H12:L4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368" totalsRowDxfId="367"/>
    <tableColumn id="2" name="Width (in.)" totalsRowFunction="average" dataDxfId="366" totalsRowDxfId="365"/>
    <tableColumn id="3" name="Depth (in.)" totalsRowFunction="average" dataDxfId="364" totalsRowDxfId="363"/>
    <tableColumn id="4" name="Distance to next (in.)" totalsRowFunction="average" dataDxfId="362" totalsRowDxfId="361"/>
    <tableColumn id="5" name="Comment" dataDxfId="360" totalsRowDxfId="359"/>
  </tableColumns>
  <tableStyleInfo name="Table Style 1" showFirstColumn="0" showLastColumn="0" showRowStripes="1" showColumnStripes="0"/>
</table>
</file>

<file path=xl/tables/table20.xml><?xml version="1.0" encoding="utf-8"?>
<table xmlns="http://schemas.openxmlformats.org/spreadsheetml/2006/main" id="15" name="Table3716" displayName="Table3716" ref="Q6:T16" totalsRowShown="0" headerRowDxfId="107" dataDxfId="105" headerRowBorderDxfId="106" tableBorderDxfId="104" totalsRowBorderDxfId="103">
  <autoFilter ref="Q6:T16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102"/>
    <tableColumn id="2" name="Distance to next (ft.)" dataDxfId="101"/>
    <tableColumn id="3" name="Circumference (in.)" dataDxfId="100"/>
    <tableColumn id="4" name="Comment" dataDxfId="99"/>
  </tableColumns>
  <tableStyleInfo name="Table Style 1" showFirstColumn="0" showLastColumn="0" showRowStripes="1" showColumnStripes="0"/>
</table>
</file>

<file path=xl/tables/table21.xml><?xml version="1.0" encoding="utf-8"?>
<table xmlns="http://schemas.openxmlformats.org/spreadsheetml/2006/main" id="16" name="Table3717" displayName="Table3717" ref="V6:Y16" totalsRowShown="0" headerRowDxfId="98" dataDxfId="96" headerRowBorderDxfId="97" tableBorderDxfId="95" totalsRowBorderDxfId="94">
  <autoFilter ref="V6:Y16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93"/>
    <tableColumn id="2" name="Distance to next (ft.)" dataDxfId="92"/>
    <tableColumn id="3" name="Circumference (in.)" dataDxfId="91"/>
    <tableColumn id="4" name="Comment" dataDxfId="90"/>
  </tableColumns>
  <tableStyleInfo name="Table Style 1" showFirstColumn="0" showLastColumn="0" showRowStripes="1" showColumnStripes="0"/>
</table>
</file>

<file path=xl/tables/table22.xml><?xml version="1.0" encoding="utf-8"?>
<table xmlns="http://schemas.openxmlformats.org/spreadsheetml/2006/main" id="17" name="Table3718" displayName="Table3718" ref="B22:E32" totalsRowShown="0" headerRowDxfId="89" dataDxfId="87" headerRowBorderDxfId="88" tableBorderDxfId="86" totalsRowBorderDxfId="85">
  <autoFilter ref="B22:E32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84"/>
    <tableColumn id="2" name="Distance to next (ft.)" dataDxfId="83"/>
    <tableColumn id="3" name="Circumference (in.)" dataDxfId="82"/>
    <tableColumn id="4" name="Comment" dataDxfId="81"/>
  </tableColumns>
  <tableStyleInfo name="Table Style 1" showFirstColumn="0" showLastColumn="0" showRowStripes="1" showColumnStripes="0"/>
</table>
</file>

<file path=xl/tables/table23.xml><?xml version="1.0" encoding="utf-8"?>
<table xmlns="http://schemas.openxmlformats.org/spreadsheetml/2006/main" id="18" name="Table3719" displayName="Table3719" ref="G22:J32" totalsRowShown="0" headerRowDxfId="80" dataDxfId="78" headerRowBorderDxfId="79" tableBorderDxfId="77" totalsRowBorderDxfId="76">
  <autoFilter ref="G22:J32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75"/>
    <tableColumn id="2" name="Distance to next (ft.)" dataDxfId="74"/>
    <tableColumn id="3" name="Circumference (in.)" dataDxfId="73"/>
    <tableColumn id="4" name="Comment" dataDxfId="72"/>
  </tableColumns>
  <tableStyleInfo name="Table Style 1" showFirstColumn="0" showLastColumn="0" showRowStripes="1" showColumnStripes="0"/>
</table>
</file>

<file path=xl/tables/table24.xml><?xml version="1.0" encoding="utf-8"?>
<table xmlns="http://schemas.openxmlformats.org/spreadsheetml/2006/main" id="19" name="Table3720" displayName="Table3720" ref="L22:O32" totalsRowShown="0" headerRowDxfId="71" dataDxfId="69" headerRowBorderDxfId="70" tableBorderDxfId="68" totalsRowBorderDxfId="67">
  <autoFilter ref="L22:O32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66"/>
    <tableColumn id="2" name="Distance to next (ft.)" dataDxfId="65"/>
    <tableColumn id="3" name="Circumference (in.)" dataDxfId="64"/>
    <tableColumn id="4" name="Comment" dataDxfId="63"/>
  </tableColumns>
  <tableStyleInfo name="Table Style 1" showFirstColumn="0" showLastColumn="0" showRowStripes="1" showColumnStripes="0"/>
</table>
</file>

<file path=xl/tables/table25.xml><?xml version="1.0" encoding="utf-8"?>
<table xmlns="http://schemas.openxmlformats.org/spreadsheetml/2006/main" id="20" name="Table3721" displayName="Table3721" ref="Q22:T32" totalsRowShown="0" headerRowDxfId="62" dataDxfId="60" headerRowBorderDxfId="61" tableBorderDxfId="59" totalsRowBorderDxfId="58">
  <autoFilter ref="Q22:T32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57"/>
    <tableColumn id="2" name="Distance to next (ft.)" dataDxfId="56"/>
    <tableColumn id="3" name="Circumference (in.)" dataDxfId="55"/>
    <tableColumn id="4" name="Comment" dataDxfId="54"/>
  </tableColumns>
  <tableStyleInfo name="Table Style 1" showFirstColumn="0" showLastColumn="0" showRowStripes="1" showColumnStripes="0"/>
</table>
</file>

<file path=xl/tables/table26.xml><?xml version="1.0" encoding="utf-8"?>
<table xmlns="http://schemas.openxmlformats.org/spreadsheetml/2006/main" id="21" name="Table3722" displayName="Table3722" ref="V22:Y32" totalsRowShown="0" headerRowDxfId="53" dataDxfId="51" headerRowBorderDxfId="52" tableBorderDxfId="50" totalsRowBorderDxfId="49">
  <autoFilter ref="V22:Y32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48"/>
    <tableColumn id="2" name="Distance to next (ft.)" dataDxfId="47"/>
    <tableColumn id="3" name="Circumference (in.)" dataDxfId="46"/>
    <tableColumn id="4" name="Comment" dataDxfId="45"/>
  </tableColumns>
  <tableStyleInfo name="Table Style 1" showFirstColumn="0" showLastColumn="0" showRowStripes="1" showColumnStripes="0"/>
</table>
</file>

<file path=xl/tables/table27.xml><?xml version="1.0" encoding="utf-8"?>
<table xmlns="http://schemas.openxmlformats.org/spreadsheetml/2006/main" id="22" name="Table3723" displayName="Table3723" ref="B38:E48" totalsRowShown="0" headerRowDxfId="44" dataDxfId="42" headerRowBorderDxfId="43" tableBorderDxfId="41" totalsRowBorderDxfId="40">
  <autoFilter ref="B38:E48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39"/>
    <tableColumn id="2" name="Distance to next (ft.)" dataDxfId="38"/>
    <tableColumn id="3" name="Circumference (in.)" dataDxfId="37"/>
    <tableColumn id="4" name="Comment" dataDxfId="36"/>
  </tableColumns>
  <tableStyleInfo name="Table Style 1" showFirstColumn="0" showLastColumn="0" showRowStripes="1" showColumnStripes="0"/>
</table>
</file>

<file path=xl/tables/table28.xml><?xml version="1.0" encoding="utf-8"?>
<table xmlns="http://schemas.openxmlformats.org/spreadsheetml/2006/main" id="23" name="Table3724" displayName="Table3724" ref="G38:J48" totalsRowShown="0" headerRowDxfId="35" dataDxfId="33" headerRowBorderDxfId="34" tableBorderDxfId="32" totalsRowBorderDxfId="31">
  <autoFilter ref="G38:J48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30"/>
    <tableColumn id="2" name="Distance to next (ft.)" dataDxfId="29"/>
    <tableColumn id="3" name="Circumference (in.)" dataDxfId="28"/>
    <tableColumn id="4" name="Comment" dataDxfId="27"/>
  </tableColumns>
  <tableStyleInfo name="Table Style 1" showFirstColumn="0" showLastColumn="0" showRowStripes="1" showColumnStripes="0"/>
</table>
</file>

<file path=xl/tables/table29.xml><?xml version="1.0" encoding="utf-8"?>
<table xmlns="http://schemas.openxmlformats.org/spreadsheetml/2006/main" id="24" name="Table3725" displayName="Table3725" ref="L38:O48" totalsRowShown="0" headerRowDxfId="26" dataDxfId="24" headerRowBorderDxfId="25" tableBorderDxfId="23" totalsRowBorderDxfId="22">
  <autoFilter ref="L38:O48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21"/>
    <tableColumn id="2" name="Distance to next (ft.)" dataDxfId="20"/>
    <tableColumn id="3" name="Circumference (in.)" dataDxfId="19"/>
    <tableColumn id="4" name="Comment" dataDxfId="18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N12:R45" headerRowDxfId="358" dataDxfId="356" totalsRowDxfId="354" headerRowBorderDxfId="357" tableBorderDxfId="355" totalsRowBorderDxfId="353">
  <autoFilter ref="N12:R4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352" totalsRowDxfId="351"/>
    <tableColumn id="2" name="Width (in.)" totalsRowFunction="average" dataDxfId="350" totalsRowDxfId="349"/>
    <tableColumn id="3" name="Depth (in.)" totalsRowFunction="average" dataDxfId="348" totalsRowDxfId="347"/>
    <tableColumn id="4" name="Distance to next (in.)" totalsRowFunction="average" dataDxfId="346" totalsRowDxfId="345"/>
    <tableColumn id="5" name="Comment" dataDxfId="344" totalsRowDxfId="343"/>
  </tableColumns>
  <tableStyleInfo name="Table Style 1" showFirstColumn="0" showLastColumn="0" showRowStripes="1" showColumnStripes="0"/>
</table>
</file>

<file path=xl/tables/table30.xml><?xml version="1.0" encoding="utf-8"?>
<table xmlns="http://schemas.openxmlformats.org/spreadsheetml/2006/main" id="25" name="Table3726" displayName="Table3726" ref="Q38:T48" totalsRowShown="0" headerRowDxfId="17" dataDxfId="15" headerRowBorderDxfId="16" tableBorderDxfId="14" totalsRowBorderDxfId="13">
  <autoFilter ref="Q38:T48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12"/>
    <tableColumn id="2" name="Distance to next (ft.)" dataDxfId="11"/>
    <tableColumn id="3" name="Circumference (in.)" dataDxfId="10"/>
    <tableColumn id="4" name="Comment" dataDxfId="9"/>
  </tableColumns>
  <tableStyleInfo name="Table Style 1" showFirstColumn="0" showLastColumn="0" showRowStripes="1" showColumnStripes="0"/>
</table>
</file>

<file path=xl/tables/table31.xml><?xml version="1.0" encoding="utf-8"?>
<table xmlns="http://schemas.openxmlformats.org/spreadsheetml/2006/main" id="26" name="Table3727" displayName="Table3727" ref="V38:Y48" totalsRowShown="0" headerRowDxfId="8" dataDxfId="6" headerRowBorderDxfId="7" tableBorderDxfId="5" totalsRowBorderDxfId="4">
  <autoFilter ref="V38:Y48">
    <filterColumn colId="0" hiddenButton="1"/>
    <filterColumn colId="1" hiddenButton="1"/>
    <filterColumn colId="2" hiddenButton="1"/>
    <filterColumn colId="3" hiddenButton="1"/>
  </autoFilter>
  <tableColumns count="4">
    <tableColumn id="1" name="Pile No." dataDxfId="3"/>
    <tableColumn id="2" name="Distance to next (ft.)" dataDxfId="2"/>
    <tableColumn id="3" name="Circumference (in.)" dataDxfId="1"/>
    <tableColumn id="4" name="Comment" dataDxfId="0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4" name="Table15" displayName="Table15" ref="T12:X45" headerRowDxfId="342" dataDxfId="340" totalsRowDxfId="338" headerRowBorderDxfId="341" tableBorderDxfId="339" totalsRowBorderDxfId="337">
  <autoFilter ref="T12:X4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336" totalsRowDxfId="335"/>
    <tableColumn id="2" name="Width (in.)" totalsRowFunction="average" dataDxfId="334" totalsRowDxfId="333"/>
    <tableColumn id="3" name="Depth (in.)" totalsRowFunction="average" dataDxfId="332" totalsRowDxfId="331"/>
    <tableColumn id="4" name="Distance to next (in.)" totalsRowFunction="average" dataDxfId="330" totalsRowDxfId="329"/>
    <tableColumn id="5" name="Comment" dataDxfId="328" totalsRowDxfId="327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5" name="Table16" displayName="Table16" ref="B50:F83" headerRowDxfId="326" dataDxfId="324" totalsRowDxfId="322" headerRowBorderDxfId="325" tableBorderDxfId="323" totalsRowBorderDxfId="321">
  <autoFilter ref="B50:F8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320" totalsRowDxfId="319"/>
    <tableColumn id="2" name="Width (in.)" totalsRowFunction="average" dataDxfId="318" totalsRowDxfId="317"/>
    <tableColumn id="3" name="Depth (in.)" totalsRowFunction="average" dataDxfId="316" totalsRowDxfId="315"/>
    <tableColumn id="4" name="Distance to next (in.)" totalsRowFunction="average" dataDxfId="314" totalsRowDxfId="313"/>
    <tableColumn id="5" name="Comment" dataDxfId="312" totalsRowDxfId="311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6" name="Table17" displayName="Table17" ref="H50:L83" headerRowDxfId="310" dataDxfId="308" totalsRowDxfId="306" headerRowBorderDxfId="309" tableBorderDxfId="307" totalsRowBorderDxfId="305">
  <autoFilter ref="H50:L8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304" totalsRowDxfId="303"/>
    <tableColumn id="2" name="Width (in.)" totalsRowFunction="average" dataDxfId="302" totalsRowDxfId="301"/>
    <tableColumn id="3" name="Depth (in.)" totalsRowFunction="average" dataDxfId="300" totalsRowDxfId="299"/>
    <tableColumn id="4" name="Distance to next (in.)" totalsRowFunction="average" dataDxfId="298" totalsRowDxfId="297"/>
    <tableColumn id="5" name="Comment" dataDxfId="296" totalsRowDxfId="295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7" name="Table18" displayName="Table18" ref="N50:R83" headerRowDxfId="294" dataDxfId="292" totalsRowDxfId="290" headerRowBorderDxfId="293" tableBorderDxfId="291" totalsRowBorderDxfId="289">
  <autoFilter ref="N50:R8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288" totalsRowDxfId="287"/>
    <tableColumn id="2" name="Width (in.)" totalsRowFunction="average" dataDxfId="286" totalsRowDxfId="285"/>
    <tableColumn id="3" name="Depth (in.)" totalsRowFunction="average" dataDxfId="284" totalsRowDxfId="283"/>
    <tableColumn id="4" name="Distance to next (in.)" totalsRowFunction="average" dataDxfId="282" totalsRowDxfId="281"/>
    <tableColumn id="5" name="Comment" dataDxfId="280" totalsRowDxfId="279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id="8" name="Table19" displayName="Table19" ref="T50:X83" headerRowDxfId="278" dataDxfId="276" totalsRowDxfId="274" headerRowBorderDxfId="277" tableBorderDxfId="275" totalsRowBorderDxfId="273">
  <autoFilter ref="T50:X8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272" totalsRowDxfId="271"/>
    <tableColumn id="2" name="Width (in.)" totalsRowFunction="average" dataDxfId="270" totalsRowDxfId="269"/>
    <tableColumn id="3" name="Depth (in.)" totalsRowFunction="average" dataDxfId="268" totalsRowDxfId="267"/>
    <tableColumn id="4" name="Distance to next (in.)" totalsRowFunction="average" dataDxfId="266" totalsRowDxfId="265"/>
    <tableColumn id="5" name="Comment" dataDxfId="264" totalsRowDxfId="263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id="9" name="Table110" displayName="Table110" ref="B88:F121" headerRowDxfId="262" dataDxfId="260" totalsRowDxfId="258" headerRowBorderDxfId="261" tableBorderDxfId="259" totalsRowBorderDxfId="257">
  <autoFilter ref="B88:F1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Num" totalsRowFunction="count" dataDxfId="256" totalsRowDxfId="255"/>
    <tableColumn id="2" name="Width (in.)" totalsRowFunction="average" dataDxfId="254" totalsRowDxfId="253"/>
    <tableColumn id="3" name="Depth (in.)" totalsRowFunction="average" dataDxfId="252" totalsRowDxfId="251"/>
    <tableColumn id="4" name="Distance to next (in.)" totalsRowFunction="average" dataDxfId="250" totalsRowDxfId="249"/>
    <tableColumn id="5" name="Comment" dataDxfId="248" totalsRowDxfId="247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13" Type="http://schemas.openxmlformats.org/officeDocument/2006/relationships/table" Target="../tables/table29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5" Type="http://schemas.openxmlformats.org/officeDocument/2006/relationships/table" Target="../tables/table3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Relationship Id="rId14" Type="http://schemas.openxmlformats.org/officeDocument/2006/relationships/table" Target="../tables/table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59"/>
  <sheetViews>
    <sheetView tabSelected="1" workbookViewId="0">
      <selection activeCell="AA20" sqref="AA20"/>
    </sheetView>
  </sheetViews>
  <sheetFormatPr defaultColWidth="8.85546875" defaultRowHeight="15" x14ac:dyDescent="0.25"/>
  <cols>
    <col min="1" max="1" width="2.85546875" style="14" customWidth="1"/>
    <col min="2" max="2" width="10.85546875" style="14" customWidth="1"/>
    <col min="3" max="3" width="10.5703125" style="14" customWidth="1"/>
    <col min="4" max="4" width="10.5703125" style="14" bestFit="1" customWidth="1"/>
    <col min="5" max="5" width="8.7109375" style="14" bestFit="1" customWidth="1"/>
    <col min="6" max="6" width="11.85546875" style="14" customWidth="1"/>
    <col min="7" max="7" width="2.85546875" style="14" customWidth="1"/>
    <col min="8" max="8" width="10.85546875" style="14" bestFit="1" customWidth="1"/>
    <col min="9" max="10" width="10.5703125" style="14" bestFit="1" customWidth="1"/>
    <col min="11" max="11" width="8.7109375" style="14" bestFit="1" customWidth="1"/>
    <col min="12" max="12" width="11.85546875" style="14" customWidth="1"/>
    <col min="13" max="13" width="2.85546875" style="14" customWidth="1"/>
    <col min="14" max="14" width="10.85546875" style="14" bestFit="1" customWidth="1"/>
    <col min="15" max="16" width="10.5703125" style="14" bestFit="1" customWidth="1"/>
    <col min="17" max="17" width="8.7109375" style="14" bestFit="1" customWidth="1"/>
    <col min="18" max="18" width="11.85546875" style="14" customWidth="1"/>
    <col min="19" max="19" width="2.85546875" style="14" customWidth="1"/>
    <col min="20" max="20" width="10.85546875" style="14" bestFit="1" customWidth="1"/>
    <col min="21" max="22" width="10.5703125" style="14" bestFit="1" customWidth="1"/>
    <col min="23" max="23" width="8.7109375" style="14" bestFit="1" customWidth="1"/>
    <col min="24" max="24" width="11.85546875" style="14" customWidth="1"/>
    <col min="25" max="16384" width="8.85546875" style="14"/>
  </cols>
  <sheetData>
    <row r="1" spans="2:24" ht="15.75" thickBot="1" x14ac:dyDescent="0.3">
      <c r="H1" s="52" t="s">
        <v>46</v>
      </c>
      <c r="I1" s="52"/>
      <c r="J1" s="52"/>
      <c r="K1" s="52"/>
      <c r="L1" s="52"/>
    </row>
    <row r="2" spans="2:24" x14ac:dyDescent="0.25">
      <c r="B2" s="55" t="s">
        <v>0</v>
      </c>
      <c r="C2" s="56"/>
      <c r="D2" s="15">
        <v>200264</v>
      </c>
      <c r="H2" s="52"/>
      <c r="I2" s="52"/>
      <c r="J2" s="52"/>
      <c r="K2" s="52"/>
      <c r="L2" s="52"/>
    </row>
    <row r="3" spans="2:24" x14ac:dyDescent="0.25">
      <c r="B3" s="57" t="s">
        <v>1</v>
      </c>
      <c r="C3" s="58"/>
      <c r="D3" s="16">
        <v>45866</v>
      </c>
    </row>
    <row r="4" spans="2:24" x14ac:dyDescent="0.25">
      <c r="B4" s="57" t="s">
        <v>2</v>
      </c>
      <c r="C4" s="58"/>
      <c r="D4" s="17">
        <v>3</v>
      </c>
    </row>
    <row r="5" spans="2:24" x14ac:dyDescent="0.25">
      <c r="B5" s="57" t="s">
        <v>3</v>
      </c>
      <c r="C5" s="58"/>
      <c r="D5" s="17">
        <v>12</v>
      </c>
    </row>
    <row r="6" spans="2:24" x14ac:dyDescent="0.25">
      <c r="B6" s="57" t="s">
        <v>11</v>
      </c>
      <c r="C6" s="58"/>
      <c r="D6" s="17">
        <v>4</v>
      </c>
    </row>
    <row r="7" spans="2:24" ht="15.75" thickBot="1" x14ac:dyDescent="0.3">
      <c r="B7" s="53" t="s">
        <v>12</v>
      </c>
      <c r="C7" s="54"/>
      <c r="D7" s="18">
        <v>24</v>
      </c>
    </row>
    <row r="8" spans="2:24" ht="15" customHeight="1" thickBot="1" x14ac:dyDescent="0.3"/>
    <row r="9" spans="2:24" x14ac:dyDescent="0.25">
      <c r="B9" s="41" t="s">
        <v>4</v>
      </c>
      <c r="C9" s="42">
        <v>1</v>
      </c>
      <c r="G9" s="19"/>
      <c r="H9" s="41" t="s">
        <v>4</v>
      </c>
      <c r="I9" s="42">
        <v>2</v>
      </c>
      <c r="N9" s="41" t="s">
        <v>4</v>
      </c>
      <c r="O9" s="42">
        <v>3</v>
      </c>
      <c r="T9" s="41" t="s">
        <v>4</v>
      </c>
      <c r="U9" s="42">
        <v>4</v>
      </c>
    </row>
    <row r="10" spans="2:24" ht="15.75" thickBot="1" x14ac:dyDescent="0.3">
      <c r="B10" s="43" t="s">
        <v>5</v>
      </c>
      <c r="C10" s="44">
        <v>19</v>
      </c>
      <c r="G10" s="19"/>
      <c r="H10" s="43" t="s">
        <v>5</v>
      </c>
      <c r="I10" s="44">
        <v>19</v>
      </c>
      <c r="N10" s="43" t="s">
        <v>5</v>
      </c>
      <c r="O10" s="44">
        <v>19</v>
      </c>
      <c r="T10" s="43" t="s">
        <v>5</v>
      </c>
      <c r="U10" s="44">
        <v>19</v>
      </c>
    </row>
    <row r="11" spans="2:24" x14ac:dyDescent="0.25">
      <c r="B11" s="45">
        <f>COUNT(Table1[Width (in.)])</f>
        <v>0</v>
      </c>
      <c r="C11" s="46" t="str">
        <f>IFERROR(AVERAGEIF(Table1[Width (in.)],"&lt;&gt;0"),"Width Avg")</f>
        <v>Width Avg</v>
      </c>
      <c r="D11" s="47" t="str">
        <f>IFERROR(AVERAGEIF(Table1[Depth (in.)],"&lt;&gt;0"),"Depth Avg")</f>
        <v>Depth Avg</v>
      </c>
      <c r="E11" s="47" t="str">
        <f>IFERROR(AVERAGEIF(Table1[Distance to next (in.)],"&lt;&gt;0"),"Dist. Avg")</f>
        <v>Dist. Avg</v>
      </c>
      <c r="G11" s="19"/>
      <c r="H11" s="45">
        <f>COUNT(Table13[Width (in.)])</f>
        <v>0</v>
      </c>
      <c r="I11" s="46" t="str">
        <f>IFERROR(AVERAGEIF(Table13[Width (in.)],"&lt;&gt;0"),"Width Avg")</f>
        <v>Width Avg</v>
      </c>
      <c r="J11" s="47" t="str">
        <f>IFERROR(AVERAGEIF(Table13[Depth (in.)],"&lt;&gt;0"),"Depth Avg")</f>
        <v>Depth Avg</v>
      </c>
      <c r="K11" s="47" t="str">
        <f>IFERROR(AVERAGEIF(Table13[Distance to next (in.)],"&lt;&gt;0"),"Dist. Avg")</f>
        <v>Dist. Avg</v>
      </c>
      <c r="N11" s="45">
        <f>COUNT(Table14[Width (in.)])</f>
        <v>0</v>
      </c>
      <c r="O11" s="46" t="str">
        <f>IFERROR(AVERAGEIF(Table14[Width (in.)],"&lt;&gt;0"),"Width Avg")</f>
        <v>Width Avg</v>
      </c>
      <c r="P11" s="47" t="str">
        <f>IFERROR(AVERAGEIF(Table14[Depth (in.)],"&lt;&gt;0"),"Depth Avg")</f>
        <v>Depth Avg</v>
      </c>
      <c r="Q11" s="47" t="str">
        <f>IFERROR(AVERAGEIF(Table14[Distance to next (in.)],"&lt;&gt;0"),"Dist. Avg")</f>
        <v>Dist. Avg</v>
      </c>
      <c r="T11" s="45">
        <f>COUNT(Table15[Width (in.)])</f>
        <v>0</v>
      </c>
      <c r="U11" s="46" t="str">
        <f>IFERROR(AVERAGEIF(Table15[Width (in.)],"&lt;&gt;0"),"Width Avg")</f>
        <v>Width Avg</v>
      </c>
      <c r="V11" s="47" t="str">
        <f>IFERROR(AVERAGEIF(Table15[Depth (in.)],"&lt;&gt;0"),"Depth Avg")</f>
        <v>Depth Avg</v>
      </c>
      <c r="W11" s="47" t="str">
        <f>IFERROR(AVERAGEIF(Table15[Distance to next (in.)],"&lt;&gt;0"),"Dist. Avg")</f>
        <v>Dist. Avg</v>
      </c>
    </row>
    <row r="12" spans="2:24" ht="45" x14ac:dyDescent="0.25">
      <c r="B12" s="20" t="s">
        <v>6</v>
      </c>
      <c r="C12" s="21" t="s">
        <v>7</v>
      </c>
      <c r="D12" s="21" t="s">
        <v>8</v>
      </c>
      <c r="E12" s="22" t="s">
        <v>9</v>
      </c>
      <c r="F12" s="23" t="s">
        <v>10</v>
      </c>
      <c r="G12" s="19"/>
      <c r="H12" s="36" t="s">
        <v>6</v>
      </c>
      <c r="I12" s="37" t="s">
        <v>7</v>
      </c>
      <c r="J12" s="37" t="s">
        <v>8</v>
      </c>
      <c r="K12" s="38" t="s">
        <v>9</v>
      </c>
      <c r="L12" s="39" t="s">
        <v>10</v>
      </c>
      <c r="N12" s="20" t="s">
        <v>6</v>
      </c>
      <c r="O12" s="21" t="s">
        <v>7</v>
      </c>
      <c r="P12" s="21" t="s">
        <v>8</v>
      </c>
      <c r="Q12" s="22" t="s">
        <v>9</v>
      </c>
      <c r="R12" s="23" t="s">
        <v>10</v>
      </c>
      <c r="T12" s="20" t="s">
        <v>6</v>
      </c>
      <c r="U12" s="21" t="s">
        <v>7</v>
      </c>
      <c r="V12" s="21" t="s">
        <v>8</v>
      </c>
      <c r="W12" s="22" t="s">
        <v>9</v>
      </c>
      <c r="X12" s="23" t="s">
        <v>10</v>
      </c>
    </row>
    <row r="13" spans="2:24" x14ac:dyDescent="0.25">
      <c r="B13" s="24">
        <v>1</v>
      </c>
      <c r="C13" s="1"/>
      <c r="D13" s="1"/>
      <c r="E13" s="1"/>
      <c r="F13" s="48"/>
      <c r="G13" s="19"/>
      <c r="H13" s="24">
        <v>1</v>
      </c>
      <c r="I13" s="1"/>
      <c r="J13" s="1"/>
      <c r="K13" s="1"/>
      <c r="L13" s="48"/>
      <c r="N13" s="24">
        <v>1</v>
      </c>
      <c r="O13" s="1"/>
      <c r="P13" s="1"/>
      <c r="Q13" s="1"/>
      <c r="R13" s="48"/>
      <c r="T13" s="24">
        <v>1</v>
      </c>
      <c r="U13" s="1"/>
      <c r="V13" s="1"/>
      <c r="W13" s="1"/>
      <c r="X13" s="48"/>
    </row>
    <row r="14" spans="2:24" x14ac:dyDescent="0.25">
      <c r="B14" s="24">
        <v>2</v>
      </c>
      <c r="C14" s="1"/>
      <c r="D14" s="1"/>
      <c r="E14" s="1"/>
      <c r="F14" s="26"/>
      <c r="G14" s="19"/>
      <c r="H14" s="24">
        <v>2</v>
      </c>
      <c r="I14" s="1"/>
      <c r="J14" s="1"/>
      <c r="K14" s="1"/>
      <c r="L14" s="48"/>
      <c r="N14" s="24">
        <v>2</v>
      </c>
      <c r="O14" s="1"/>
      <c r="P14" s="1"/>
      <c r="Q14" s="1"/>
      <c r="R14" s="48"/>
      <c r="T14" s="40">
        <v>2</v>
      </c>
      <c r="U14" s="1"/>
      <c r="V14" s="1"/>
      <c r="W14" s="1"/>
      <c r="X14" s="48"/>
    </row>
    <row r="15" spans="2:24" x14ac:dyDescent="0.25">
      <c r="B15" s="24">
        <v>3</v>
      </c>
      <c r="C15" s="1"/>
      <c r="D15" s="1"/>
      <c r="E15" s="1"/>
      <c r="F15" s="26"/>
      <c r="G15" s="19"/>
      <c r="H15" s="24">
        <v>3</v>
      </c>
      <c r="I15" s="1"/>
      <c r="J15" s="1"/>
      <c r="K15" s="1"/>
      <c r="L15" s="48"/>
      <c r="N15" s="24">
        <v>3</v>
      </c>
      <c r="O15" s="1"/>
      <c r="P15" s="1"/>
      <c r="Q15" s="1"/>
      <c r="R15" s="48"/>
      <c r="T15" s="24">
        <v>3</v>
      </c>
      <c r="U15" s="1"/>
      <c r="V15" s="1"/>
      <c r="W15" s="1"/>
      <c r="X15" s="48"/>
    </row>
    <row r="16" spans="2:24" x14ac:dyDescent="0.25">
      <c r="B16" s="24">
        <v>4</v>
      </c>
      <c r="C16" s="1"/>
      <c r="D16" s="1"/>
      <c r="E16" s="1"/>
      <c r="F16" s="26"/>
      <c r="G16" s="19"/>
      <c r="H16" s="24">
        <v>4</v>
      </c>
      <c r="I16" s="1"/>
      <c r="J16" s="1"/>
      <c r="K16" s="1"/>
      <c r="L16" s="48"/>
      <c r="N16" s="24">
        <v>4</v>
      </c>
      <c r="O16" s="1"/>
      <c r="P16" s="1"/>
      <c r="Q16" s="1"/>
      <c r="R16" s="48"/>
      <c r="T16" s="24">
        <v>4</v>
      </c>
      <c r="U16" s="1"/>
      <c r="V16" s="1"/>
      <c r="W16" s="1"/>
      <c r="X16" s="48"/>
    </row>
    <row r="17" spans="2:24" x14ac:dyDescent="0.25">
      <c r="B17" s="24">
        <v>5</v>
      </c>
      <c r="C17" s="1"/>
      <c r="D17" s="1"/>
      <c r="E17" s="1"/>
      <c r="F17" s="26"/>
      <c r="G17" s="19"/>
      <c r="H17" s="24">
        <v>5</v>
      </c>
      <c r="I17" s="1"/>
      <c r="J17" s="1"/>
      <c r="K17" s="1"/>
      <c r="L17" s="48"/>
      <c r="N17" s="24">
        <v>5</v>
      </c>
      <c r="O17" s="1"/>
      <c r="P17" s="1"/>
      <c r="Q17" s="1"/>
      <c r="R17" s="48"/>
      <c r="T17" s="24">
        <v>5</v>
      </c>
      <c r="U17" s="1"/>
      <c r="V17" s="1"/>
      <c r="W17" s="1"/>
      <c r="X17" s="48"/>
    </row>
    <row r="18" spans="2:24" x14ac:dyDescent="0.25">
      <c r="B18" s="24">
        <v>6</v>
      </c>
      <c r="C18" s="1"/>
      <c r="D18" s="1"/>
      <c r="E18" s="1"/>
      <c r="F18" s="26"/>
      <c r="G18" s="19"/>
      <c r="H18" s="24">
        <v>6</v>
      </c>
      <c r="I18" s="1"/>
      <c r="J18" s="1"/>
      <c r="K18" s="1"/>
      <c r="L18" s="48"/>
      <c r="N18" s="24">
        <v>6</v>
      </c>
      <c r="O18" s="1"/>
      <c r="P18" s="1"/>
      <c r="Q18" s="1"/>
      <c r="R18" s="48"/>
      <c r="T18" s="24">
        <v>6</v>
      </c>
      <c r="U18" s="1"/>
      <c r="V18" s="1"/>
      <c r="W18" s="1"/>
      <c r="X18" s="48"/>
    </row>
    <row r="19" spans="2:24" x14ac:dyDescent="0.25">
      <c r="B19" s="24">
        <v>7</v>
      </c>
      <c r="C19" s="1"/>
      <c r="D19" s="1"/>
      <c r="E19" s="1"/>
      <c r="F19" s="26"/>
      <c r="G19" s="19"/>
      <c r="H19" s="24">
        <v>7</v>
      </c>
      <c r="I19" s="1"/>
      <c r="J19" s="1"/>
      <c r="K19" s="1"/>
      <c r="L19" s="48"/>
      <c r="N19" s="24">
        <v>7</v>
      </c>
      <c r="O19" s="1"/>
      <c r="P19" s="1"/>
      <c r="Q19" s="1"/>
      <c r="R19" s="48"/>
      <c r="T19" s="24">
        <v>7</v>
      </c>
      <c r="U19" s="1"/>
      <c r="V19" s="1"/>
      <c r="W19" s="1"/>
      <c r="X19" s="48"/>
    </row>
    <row r="20" spans="2:24" x14ac:dyDescent="0.25">
      <c r="B20" s="24">
        <v>8</v>
      </c>
      <c r="C20" s="1"/>
      <c r="D20" s="1"/>
      <c r="E20" s="1"/>
      <c r="F20" s="26"/>
      <c r="G20" s="19"/>
      <c r="H20" s="24">
        <v>8</v>
      </c>
      <c r="I20" s="1"/>
      <c r="J20" s="1"/>
      <c r="K20" s="1"/>
      <c r="L20" s="48"/>
      <c r="N20" s="24">
        <v>8</v>
      </c>
      <c r="O20" s="1"/>
      <c r="P20" s="1"/>
      <c r="Q20" s="1"/>
      <c r="R20" s="48"/>
      <c r="T20" s="24">
        <v>8</v>
      </c>
      <c r="U20" s="1"/>
      <c r="V20" s="1"/>
      <c r="W20" s="1"/>
      <c r="X20" s="48"/>
    </row>
    <row r="21" spans="2:24" x14ac:dyDescent="0.25">
      <c r="B21" s="24">
        <v>9</v>
      </c>
      <c r="C21" s="1"/>
      <c r="D21" s="1"/>
      <c r="E21" s="1"/>
      <c r="F21" s="26"/>
      <c r="G21" s="19"/>
      <c r="H21" s="24">
        <v>9</v>
      </c>
      <c r="I21" s="1"/>
      <c r="J21" s="1"/>
      <c r="K21" s="1"/>
      <c r="L21" s="48"/>
      <c r="N21" s="24">
        <v>9</v>
      </c>
      <c r="O21" s="1"/>
      <c r="P21" s="1"/>
      <c r="Q21" s="1"/>
      <c r="R21" s="48"/>
      <c r="T21" s="24">
        <v>9</v>
      </c>
      <c r="U21" s="1"/>
      <c r="V21" s="1"/>
      <c r="W21" s="1"/>
      <c r="X21" s="48"/>
    </row>
    <row r="22" spans="2:24" x14ac:dyDescent="0.25">
      <c r="B22" s="24">
        <v>10</v>
      </c>
      <c r="C22" s="1"/>
      <c r="D22" s="1"/>
      <c r="E22" s="1"/>
      <c r="F22" s="26"/>
      <c r="G22" s="19"/>
      <c r="H22" s="24">
        <v>10</v>
      </c>
      <c r="I22" s="1"/>
      <c r="J22" s="1"/>
      <c r="K22" s="1"/>
      <c r="L22" s="48"/>
      <c r="N22" s="24">
        <v>10</v>
      </c>
      <c r="O22" s="1"/>
      <c r="P22" s="1"/>
      <c r="Q22" s="1"/>
      <c r="R22" s="48"/>
      <c r="T22" s="24">
        <v>10</v>
      </c>
      <c r="U22" s="1"/>
      <c r="V22" s="1"/>
      <c r="W22" s="1"/>
      <c r="X22" s="48"/>
    </row>
    <row r="23" spans="2:24" x14ac:dyDescent="0.25">
      <c r="B23" s="24">
        <v>11</v>
      </c>
      <c r="C23" s="1"/>
      <c r="D23" s="1"/>
      <c r="E23" s="1"/>
      <c r="F23" s="26"/>
      <c r="G23" s="19"/>
      <c r="H23" s="24">
        <v>11</v>
      </c>
      <c r="I23" s="1"/>
      <c r="J23" s="1"/>
      <c r="K23" s="1"/>
      <c r="L23" s="48"/>
      <c r="N23" s="24">
        <v>11</v>
      </c>
      <c r="O23" s="1"/>
      <c r="P23" s="1"/>
      <c r="Q23" s="1"/>
      <c r="R23" s="48"/>
      <c r="T23" s="24">
        <v>11</v>
      </c>
      <c r="U23" s="1"/>
      <c r="V23" s="1"/>
      <c r="W23" s="1"/>
      <c r="X23" s="48"/>
    </row>
    <row r="24" spans="2:24" x14ac:dyDescent="0.25">
      <c r="B24" s="24">
        <v>12</v>
      </c>
      <c r="C24" s="1"/>
      <c r="D24" s="1"/>
      <c r="E24" s="1"/>
      <c r="F24" s="26"/>
      <c r="G24" s="19"/>
      <c r="H24" s="24">
        <v>12</v>
      </c>
      <c r="I24" s="1"/>
      <c r="J24" s="1"/>
      <c r="K24" s="1"/>
      <c r="L24" s="48"/>
      <c r="N24" s="24">
        <v>12</v>
      </c>
      <c r="O24" s="1"/>
      <c r="P24" s="1"/>
      <c r="Q24" s="1"/>
      <c r="R24" s="48"/>
      <c r="T24" s="24">
        <v>12</v>
      </c>
      <c r="U24" s="1"/>
      <c r="V24" s="1"/>
      <c r="W24" s="1"/>
      <c r="X24" s="48"/>
    </row>
    <row r="25" spans="2:24" x14ac:dyDescent="0.25">
      <c r="B25" s="24">
        <v>13</v>
      </c>
      <c r="C25" s="1"/>
      <c r="D25" s="1"/>
      <c r="E25" s="1"/>
      <c r="F25" s="26"/>
      <c r="G25" s="19"/>
      <c r="H25" s="24">
        <v>13</v>
      </c>
      <c r="I25" s="1"/>
      <c r="J25" s="1"/>
      <c r="K25" s="1"/>
      <c r="L25" s="48"/>
      <c r="N25" s="24">
        <v>13</v>
      </c>
      <c r="O25" s="1"/>
      <c r="P25" s="1"/>
      <c r="Q25" s="1"/>
      <c r="R25" s="48"/>
      <c r="T25" s="24">
        <v>13</v>
      </c>
      <c r="U25" s="1"/>
      <c r="V25" s="1"/>
      <c r="W25" s="1"/>
      <c r="X25" s="48"/>
    </row>
    <row r="26" spans="2:24" x14ac:dyDescent="0.25">
      <c r="B26" s="24">
        <v>14</v>
      </c>
      <c r="C26" s="25"/>
      <c r="D26" s="25"/>
      <c r="E26" s="25"/>
      <c r="F26" s="26"/>
      <c r="G26" s="19"/>
      <c r="H26" s="24">
        <v>14</v>
      </c>
      <c r="I26" s="25"/>
      <c r="J26" s="25"/>
      <c r="K26" s="25"/>
      <c r="L26" s="48"/>
      <c r="N26" s="24">
        <v>14</v>
      </c>
      <c r="O26" s="25"/>
      <c r="P26" s="25"/>
      <c r="Q26" s="25"/>
      <c r="R26" s="48"/>
      <c r="T26" s="24">
        <v>14</v>
      </c>
      <c r="U26" s="1"/>
      <c r="V26" s="1"/>
      <c r="W26" s="1"/>
      <c r="X26" s="48"/>
    </row>
    <row r="27" spans="2:24" x14ac:dyDescent="0.25">
      <c r="B27" s="24">
        <v>15</v>
      </c>
      <c r="C27" s="27"/>
      <c r="D27" s="27"/>
      <c r="E27" s="27"/>
      <c r="F27" s="26"/>
      <c r="G27" s="19"/>
      <c r="H27" s="24">
        <v>15</v>
      </c>
      <c r="I27" s="27"/>
      <c r="J27" s="27"/>
      <c r="K27" s="27"/>
      <c r="L27" s="48"/>
      <c r="N27" s="24">
        <v>15</v>
      </c>
      <c r="O27" s="27"/>
      <c r="P27" s="27"/>
      <c r="Q27" s="27"/>
      <c r="R27" s="48"/>
      <c r="T27" s="24">
        <v>15</v>
      </c>
      <c r="U27" s="1"/>
      <c r="V27" s="1"/>
      <c r="W27" s="1"/>
      <c r="X27" s="48"/>
    </row>
    <row r="28" spans="2:24" x14ac:dyDescent="0.25">
      <c r="B28" s="24">
        <v>16</v>
      </c>
      <c r="C28" s="27"/>
      <c r="D28" s="27"/>
      <c r="E28" s="27"/>
      <c r="F28" s="26"/>
      <c r="G28" s="19"/>
      <c r="H28" s="24">
        <v>16</v>
      </c>
      <c r="I28" s="27"/>
      <c r="J28" s="27"/>
      <c r="K28" s="27"/>
      <c r="L28" s="48"/>
      <c r="N28" s="24">
        <v>16</v>
      </c>
      <c r="O28" s="27"/>
      <c r="P28" s="27"/>
      <c r="Q28" s="27"/>
      <c r="R28" s="48"/>
      <c r="T28" s="24">
        <v>16</v>
      </c>
      <c r="U28" s="1"/>
      <c r="V28" s="1"/>
      <c r="W28" s="1"/>
      <c r="X28" s="48"/>
    </row>
    <row r="29" spans="2:24" x14ac:dyDescent="0.25">
      <c r="B29" s="24">
        <v>17</v>
      </c>
      <c r="C29" s="25"/>
      <c r="D29" s="25"/>
      <c r="E29" s="25"/>
      <c r="F29" s="26"/>
      <c r="G29" s="19"/>
      <c r="H29" s="24">
        <v>17</v>
      </c>
      <c r="I29" s="25"/>
      <c r="J29" s="25"/>
      <c r="K29" s="25"/>
      <c r="L29" s="48"/>
      <c r="N29" s="24">
        <v>17</v>
      </c>
      <c r="O29" s="25"/>
      <c r="P29" s="25"/>
      <c r="Q29" s="25"/>
      <c r="R29" s="48"/>
      <c r="T29" s="24">
        <v>17</v>
      </c>
      <c r="U29" s="1"/>
      <c r="V29" s="1"/>
      <c r="W29" s="1"/>
      <c r="X29" s="48"/>
    </row>
    <row r="30" spans="2:24" x14ac:dyDescent="0.25">
      <c r="B30" s="24">
        <v>18</v>
      </c>
      <c r="C30" s="28"/>
      <c r="D30" s="28"/>
      <c r="E30" s="28"/>
      <c r="F30" s="29"/>
      <c r="G30" s="19"/>
      <c r="H30" s="24">
        <v>18</v>
      </c>
      <c r="I30" s="28"/>
      <c r="J30" s="28"/>
      <c r="K30" s="28"/>
      <c r="L30" s="49"/>
      <c r="N30" s="24">
        <v>18</v>
      </c>
      <c r="O30" s="28"/>
      <c r="P30" s="28"/>
      <c r="Q30" s="28"/>
      <c r="R30" s="49"/>
      <c r="T30" s="24">
        <v>18</v>
      </c>
      <c r="U30" s="1"/>
      <c r="V30" s="1"/>
      <c r="W30" s="1"/>
      <c r="X30" s="49"/>
    </row>
    <row r="31" spans="2:24" x14ac:dyDescent="0.25">
      <c r="B31" s="24">
        <v>19</v>
      </c>
      <c r="C31" s="27"/>
      <c r="D31" s="27"/>
      <c r="E31" s="27"/>
      <c r="F31" s="26"/>
      <c r="H31" s="24">
        <v>19</v>
      </c>
      <c r="I31" s="27"/>
      <c r="J31" s="27"/>
      <c r="K31" s="27"/>
      <c r="L31" s="48"/>
      <c r="N31" s="24">
        <v>19</v>
      </c>
      <c r="O31" s="27"/>
      <c r="P31" s="27"/>
      <c r="Q31" s="27"/>
      <c r="R31" s="48"/>
      <c r="T31" s="24">
        <v>19</v>
      </c>
      <c r="U31" s="1"/>
      <c r="V31" s="1"/>
      <c r="W31" s="1"/>
      <c r="X31" s="48"/>
    </row>
    <row r="32" spans="2:24" x14ac:dyDescent="0.25">
      <c r="B32" s="24">
        <v>20</v>
      </c>
      <c r="C32" s="27"/>
      <c r="D32" s="27"/>
      <c r="E32" s="27"/>
      <c r="F32" s="26"/>
      <c r="H32" s="24">
        <v>20</v>
      </c>
      <c r="I32" s="27"/>
      <c r="J32" s="27"/>
      <c r="K32" s="27"/>
      <c r="L32" s="48"/>
      <c r="N32" s="24">
        <v>20</v>
      </c>
      <c r="O32" s="27"/>
      <c r="P32" s="27"/>
      <c r="Q32" s="27"/>
      <c r="R32" s="48"/>
      <c r="T32" s="24">
        <v>20</v>
      </c>
      <c r="U32" s="1"/>
      <c r="V32" s="1"/>
      <c r="W32" s="1"/>
      <c r="X32" s="48"/>
    </row>
    <row r="33" spans="2:24" x14ac:dyDescent="0.25">
      <c r="B33" s="24">
        <v>21</v>
      </c>
      <c r="C33" s="27"/>
      <c r="D33" s="27"/>
      <c r="E33" s="30"/>
      <c r="F33" s="26"/>
      <c r="H33" s="24">
        <v>21</v>
      </c>
      <c r="I33" s="27"/>
      <c r="J33" s="27"/>
      <c r="K33" s="30"/>
      <c r="L33" s="48"/>
      <c r="N33" s="24">
        <v>21</v>
      </c>
      <c r="O33" s="27"/>
      <c r="P33" s="27"/>
      <c r="Q33" s="30"/>
      <c r="R33" s="48"/>
      <c r="T33" s="24">
        <v>21</v>
      </c>
      <c r="U33" s="1"/>
      <c r="V33" s="1"/>
      <c r="W33" s="1"/>
      <c r="X33" s="48"/>
    </row>
    <row r="34" spans="2:24" x14ac:dyDescent="0.25">
      <c r="B34" s="24">
        <v>22</v>
      </c>
      <c r="C34" s="27"/>
      <c r="D34" s="27"/>
      <c r="E34" s="27"/>
      <c r="F34" s="26"/>
      <c r="H34" s="24">
        <v>22</v>
      </c>
      <c r="I34" s="27"/>
      <c r="J34" s="27"/>
      <c r="K34" s="27"/>
      <c r="L34" s="48"/>
      <c r="N34" s="24">
        <v>22</v>
      </c>
      <c r="O34" s="27"/>
      <c r="P34" s="27"/>
      <c r="Q34" s="27"/>
      <c r="R34" s="48"/>
      <c r="T34" s="24">
        <v>22</v>
      </c>
      <c r="U34" s="1"/>
      <c r="V34" s="1"/>
      <c r="W34" s="1"/>
      <c r="X34" s="48"/>
    </row>
    <row r="35" spans="2:24" x14ac:dyDescent="0.25">
      <c r="B35" s="24">
        <v>23</v>
      </c>
      <c r="C35" s="27"/>
      <c r="D35" s="27"/>
      <c r="E35" s="27"/>
      <c r="F35" s="26"/>
      <c r="H35" s="24">
        <v>23</v>
      </c>
      <c r="I35" s="27"/>
      <c r="J35" s="27"/>
      <c r="K35" s="27"/>
      <c r="L35" s="48"/>
      <c r="N35" s="24">
        <v>23</v>
      </c>
      <c r="O35" s="27"/>
      <c r="P35" s="27"/>
      <c r="Q35" s="27"/>
      <c r="R35" s="48"/>
      <c r="T35" s="24">
        <v>23</v>
      </c>
      <c r="U35" s="1"/>
      <c r="V35" s="1"/>
      <c r="W35" s="1"/>
      <c r="X35" s="48"/>
    </row>
    <row r="36" spans="2:24" x14ac:dyDescent="0.25">
      <c r="B36" s="24">
        <v>24</v>
      </c>
      <c r="C36" s="27"/>
      <c r="D36" s="27"/>
      <c r="E36" s="30"/>
      <c r="F36" s="26"/>
      <c r="H36" s="24">
        <v>24</v>
      </c>
      <c r="I36" s="27"/>
      <c r="J36" s="27"/>
      <c r="K36" s="30"/>
      <c r="L36" s="48"/>
      <c r="N36" s="24">
        <v>24</v>
      </c>
      <c r="O36" s="27"/>
      <c r="P36" s="27"/>
      <c r="Q36" s="30"/>
      <c r="R36" s="48"/>
      <c r="T36" s="24">
        <v>24</v>
      </c>
      <c r="U36" s="1"/>
      <c r="V36" s="1"/>
      <c r="W36" s="1"/>
      <c r="X36" s="48"/>
    </row>
    <row r="37" spans="2:24" x14ac:dyDescent="0.25">
      <c r="B37" s="24">
        <v>25</v>
      </c>
      <c r="C37" s="27"/>
      <c r="D37" s="27"/>
      <c r="E37" s="27"/>
      <c r="F37" s="26"/>
      <c r="H37" s="24">
        <v>25</v>
      </c>
      <c r="I37" s="27"/>
      <c r="J37" s="27"/>
      <c r="K37" s="27"/>
      <c r="L37" s="48"/>
      <c r="N37" s="24">
        <v>25</v>
      </c>
      <c r="O37" s="27"/>
      <c r="P37" s="27"/>
      <c r="Q37" s="27"/>
      <c r="R37" s="48"/>
      <c r="T37" s="24">
        <v>25</v>
      </c>
      <c r="U37" s="1"/>
      <c r="V37" s="1"/>
      <c r="W37" s="1"/>
      <c r="X37" s="48"/>
    </row>
    <row r="38" spans="2:24" x14ac:dyDescent="0.25">
      <c r="B38" s="24">
        <v>26</v>
      </c>
      <c r="C38" s="27"/>
      <c r="D38" s="27"/>
      <c r="E38" s="27"/>
      <c r="F38" s="26"/>
      <c r="H38" s="24">
        <v>26</v>
      </c>
      <c r="I38" s="27"/>
      <c r="J38" s="27"/>
      <c r="K38" s="27"/>
      <c r="L38" s="48"/>
      <c r="N38" s="24">
        <v>26</v>
      </c>
      <c r="O38" s="27"/>
      <c r="P38" s="27"/>
      <c r="Q38" s="27"/>
      <c r="R38" s="48"/>
      <c r="T38" s="24">
        <v>26</v>
      </c>
      <c r="U38" s="1"/>
      <c r="V38" s="1"/>
      <c r="W38" s="1"/>
      <c r="X38" s="48"/>
    </row>
    <row r="39" spans="2:24" x14ac:dyDescent="0.25">
      <c r="B39" s="24">
        <v>27</v>
      </c>
      <c r="C39" s="27"/>
      <c r="D39" s="27"/>
      <c r="E39" s="27"/>
      <c r="F39" s="26"/>
      <c r="H39" s="24">
        <v>27</v>
      </c>
      <c r="I39" s="27"/>
      <c r="J39" s="27"/>
      <c r="K39" s="27"/>
      <c r="L39" s="48"/>
      <c r="N39" s="24">
        <v>27</v>
      </c>
      <c r="O39" s="27"/>
      <c r="P39" s="27"/>
      <c r="Q39" s="27"/>
      <c r="R39" s="48"/>
      <c r="T39" s="24">
        <v>27</v>
      </c>
      <c r="U39" s="1"/>
      <c r="V39" s="1"/>
      <c r="W39" s="1"/>
      <c r="X39" s="48"/>
    </row>
    <row r="40" spans="2:24" x14ac:dyDescent="0.25">
      <c r="B40" s="24">
        <v>28</v>
      </c>
      <c r="C40" s="27"/>
      <c r="D40" s="27"/>
      <c r="E40" s="27"/>
      <c r="F40" s="26"/>
      <c r="H40" s="24">
        <v>28</v>
      </c>
      <c r="I40" s="27"/>
      <c r="J40" s="27"/>
      <c r="K40" s="27"/>
      <c r="L40" s="48"/>
      <c r="N40" s="24">
        <v>28</v>
      </c>
      <c r="O40" s="27"/>
      <c r="P40" s="27"/>
      <c r="Q40" s="27"/>
      <c r="R40" s="48"/>
      <c r="T40" s="24">
        <v>28</v>
      </c>
      <c r="U40" s="1"/>
      <c r="V40" s="1"/>
      <c r="W40" s="1"/>
      <c r="X40" s="48"/>
    </row>
    <row r="41" spans="2:24" x14ac:dyDescent="0.25">
      <c r="B41" s="24">
        <v>29</v>
      </c>
      <c r="C41" s="27"/>
      <c r="D41" s="27"/>
      <c r="E41" s="27"/>
      <c r="F41" s="26"/>
      <c r="H41" s="24">
        <v>29</v>
      </c>
      <c r="I41" s="27"/>
      <c r="J41" s="27"/>
      <c r="K41" s="27"/>
      <c r="L41" s="48"/>
      <c r="N41" s="24">
        <v>29</v>
      </c>
      <c r="O41" s="27"/>
      <c r="P41" s="27"/>
      <c r="Q41" s="27"/>
      <c r="R41" s="48"/>
      <c r="T41" s="24">
        <v>29</v>
      </c>
      <c r="U41" s="1"/>
      <c r="V41" s="1"/>
      <c r="W41" s="1"/>
      <c r="X41" s="48"/>
    </row>
    <row r="42" spans="2:24" x14ac:dyDescent="0.25">
      <c r="B42" s="24">
        <v>30</v>
      </c>
      <c r="C42" s="27"/>
      <c r="D42" s="27"/>
      <c r="E42" s="27"/>
      <c r="F42" s="26"/>
      <c r="H42" s="24">
        <v>30</v>
      </c>
      <c r="I42" s="27"/>
      <c r="J42" s="27"/>
      <c r="K42" s="27"/>
      <c r="L42" s="48"/>
      <c r="N42" s="24">
        <v>30</v>
      </c>
      <c r="O42" s="27"/>
      <c r="P42" s="27"/>
      <c r="Q42" s="27"/>
      <c r="R42" s="48"/>
      <c r="T42" s="24">
        <v>30</v>
      </c>
      <c r="U42" s="1"/>
      <c r="V42" s="1"/>
      <c r="W42" s="1"/>
      <c r="X42" s="48"/>
    </row>
    <row r="43" spans="2:24" x14ac:dyDescent="0.25">
      <c r="B43" s="24">
        <v>31</v>
      </c>
      <c r="C43" s="27"/>
      <c r="D43" s="27"/>
      <c r="E43" s="27"/>
      <c r="F43" s="26"/>
      <c r="H43" s="24">
        <v>31</v>
      </c>
      <c r="I43" s="27"/>
      <c r="J43" s="27"/>
      <c r="K43" s="27"/>
      <c r="L43" s="48"/>
      <c r="N43" s="24">
        <v>31</v>
      </c>
      <c r="O43" s="27"/>
      <c r="P43" s="27"/>
      <c r="Q43" s="27"/>
      <c r="R43" s="48"/>
      <c r="T43" s="24">
        <v>31</v>
      </c>
      <c r="U43" s="1"/>
      <c r="V43" s="1"/>
      <c r="W43" s="1"/>
      <c r="X43" s="48"/>
    </row>
    <row r="44" spans="2:24" x14ac:dyDescent="0.25">
      <c r="B44" s="24">
        <v>32</v>
      </c>
      <c r="C44" s="27"/>
      <c r="D44" s="27"/>
      <c r="E44" s="27"/>
      <c r="F44" s="26"/>
      <c r="H44" s="24">
        <v>32</v>
      </c>
      <c r="I44" s="27"/>
      <c r="J44" s="27"/>
      <c r="K44" s="27"/>
      <c r="L44" s="48"/>
      <c r="N44" s="24">
        <v>32</v>
      </c>
      <c r="O44" s="27"/>
      <c r="P44" s="27"/>
      <c r="Q44" s="27"/>
      <c r="R44" s="48"/>
      <c r="T44" s="24">
        <v>32</v>
      </c>
      <c r="U44" s="1"/>
      <c r="V44" s="1"/>
      <c r="W44" s="1"/>
      <c r="X44" s="48"/>
    </row>
    <row r="45" spans="2:24" x14ac:dyDescent="0.25">
      <c r="B45" s="33">
        <v>33</v>
      </c>
      <c r="C45" s="34"/>
      <c r="D45" s="34"/>
      <c r="E45" s="34"/>
      <c r="F45" s="29"/>
      <c r="H45" s="33">
        <v>33</v>
      </c>
      <c r="I45" s="34"/>
      <c r="J45" s="34"/>
      <c r="K45" s="34"/>
      <c r="L45" s="49"/>
      <c r="N45" s="33">
        <v>33</v>
      </c>
      <c r="O45" s="34"/>
      <c r="P45" s="34"/>
      <c r="Q45" s="34"/>
      <c r="R45" s="49"/>
      <c r="T45" s="33">
        <v>33</v>
      </c>
      <c r="U45" s="1"/>
      <c r="V45" s="1"/>
      <c r="W45" s="1"/>
      <c r="X45" s="49"/>
    </row>
    <row r="46" spans="2:24" ht="15" customHeight="1" thickBot="1" x14ac:dyDescent="0.3"/>
    <row r="47" spans="2:24" x14ac:dyDescent="0.25">
      <c r="B47" s="41" t="s">
        <v>4</v>
      </c>
      <c r="C47" s="42">
        <v>5</v>
      </c>
      <c r="H47" s="41" t="s">
        <v>4</v>
      </c>
      <c r="I47" s="42">
        <v>6</v>
      </c>
      <c r="N47" s="41" t="s">
        <v>4</v>
      </c>
      <c r="O47" s="42">
        <v>7</v>
      </c>
      <c r="T47" s="41" t="s">
        <v>4</v>
      </c>
      <c r="U47" s="42">
        <v>8</v>
      </c>
    </row>
    <row r="48" spans="2:24" ht="15.75" thickBot="1" x14ac:dyDescent="0.3">
      <c r="B48" s="43" t="s">
        <v>5</v>
      </c>
      <c r="C48" s="44">
        <v>19</v>
      </c>
      <c r="H48" s="43" t="s">
        <v>5</v>
      </c>
      <c r="I48" s="44">
        <v>19</v>
      </c>
      <c r="N48" s="43" t="s">
        <v>5</v>
      </c>
      <c r="O48" s="44">
        <v>19</v>
      </c>
      <c r="T48" s="43" t="s">
        <v>5</v>
      </c>
      <c r="U48" s="44">
        <v>19</v>
      </c>
    </row>
    <row r="49" spans="2:24" x14ac:dyDescent="0.25">
      <c r="B49" s="45">
        <f>COUNT(Table16[Width (in.)])</f>
        <v>0</v>
      </c>
      <c r="C49" s="46" t="str">
        <f>IFERROR(AVERAGEIF(Table16[Width (in.)],"&lt;&gt;0"),"Width Avg")</f>
        <v>Width Avg</v>
      </c>
      <c r="D49" s="47" t="str">
        <f>IFERROR(AVERAGEIF(Table16[Depth (in.)],"&lt;&gt;0"),"Depth Avg")</f>
        <v>Depth Avg</v>
      </c>
      <c r="E49" s="47" t="str">
        <f>IFERROR(AVERAGEIF(Table16[Distance to next (in.)],"&lt;&gt;0"),"Dist. Avg")</f>
        <v>Dist. Avg</v>
      </c>
      <c r="H49" s="45">
        <f>COUNT(Table17[Width (in.)])</f>
        <v>0</v>
      </c>
      <c r="I49" s="46" t="str">
        <f>IFERROR(AVERAGEIF(Table17[Width (in.)],"&lt;&gt;0"),"Width Avg")</f>
        <v>Width Avg</v>
      </c>
      <c r="J49" s="47" t="str">
        <f>IFERROR(AVERAGEIF(Table17[Depth (in.)],"&lt;&gt;0"),"Depth Avg")</f>
        <v>Depth Avg</v>
      </c>
      <c r="K49" s="47" t="str">
        <f>IFERROR(AVERAGEIF(Table17[Distance to next (in.)],"&lt;&gt;0"),"Dist. Avg")</f>
        <v>Dist. Avg</v>
      </c>
      <c r="N49" s="45">
        <f>COUNT(Table18[Width (in.)])</f>
        <v>0</v>
      </c>
      <c r="O49" s="46" t="str">
        <f>IFERROR(AVERAGEIF(Table18[Width (in.)],"&lt;&gt;0"),"Width Avg")</f>
        <v>Width Avg</v>
      </c>
      <c r="P49" s="47" t="str">
        <f>IFERROR(AVERAGEIF(Table18[Depth (in.)],"&lt;&gt;0"),"Depth Avg")</f>
        <v>Depth Avg</v>
      </c>
      <c r="Q49" s="47" t="str">
        <f>IFERROR(AVERAGEIF(Table18[Distance to next (in.)],"&lt;&gt;0"),"Dist. Avg")</f>
        <v>Dist. Avg</v>
      </c>
      <c r="T49" s="45">
        <f>COUNT(Table19[Width (in.)])</f>
        <v>0</v>
      </c>
      <c r="U49" s="46" t="str">
        <f>IFERROR(AVERAGEIF(Table19[Width (in.)],"&lt;&gt;0"),"Width Avg")</f>
        <v>Width Avg</v>
      </c>
      <c r="V49" s="47" t="str">
        <f>IFERROR(AVERAGEIF(Table19[Depth (in.)],"&lt;&gt;0"),"Depth Avg")</f>
        <v>Depth Avg</v>
      </c>
      <c r="W49" s="47" t="str">
        <f>IFERROR(AVERAGEIF(Table19[Distance to next (in.)],"&lt;&gt;0"),"Dist. Avg")</f>
        <v>Dist. Avg</v>
      </c>
    </row>
    <row r="50" spans="2:24" ht="45" x14ac:dyDescent="0.25">
      <c r="B50" s="20" t="s">
        <v>6</v>
      </c>
      <c r="C50" s="21" t="s">
        <v>7</v>
      </c>
      <c r="D50" s="21" t="s">
        <v>8</v>
      </c>
      <c r="E50" s="22" t="s">
        <v>9</v>
      </c>
      <c r="F50" s="23" t="s">
        <v>10</v>
      </c>
      <c r="H50" s="20" t="s">
        <v>6</v>
      </c>
      <c r="I50" s="21" t="s">
        <v>7</v>
      </c>
      <c r="J50" s="21" t="s">
        <v>8</v>
      </c>
      <c r="K50" s="22" t="s">
        <v>9</v>
      </c>
      <c r="L50" s="23" t="s">
        <v>10</v>
      </c>
      <c r="N50" s="20" t="s">
        <v>6</v>
      </c>
      <c r="O50" s="21" t="s">
        <v>7</v>
      </c>
      <c r="P50" s="21" t="s">
        <v>8</v>
      </c>
      <c r="Q50" s="22" t="s">
        <v>9</v>
      </c>
      <c r="R50" s="23" t="s">
        <v>10</v>
      </c>
      <c r="T50" s="20" t="s">
        <v>6</v>
      </c>
      <c r="U50" s="21" t="s">
        <v>7</v>
      </c>
      <c r="V50" s="21" t="s">
        <v>8</v>
      </c>
      <c r="W50" s="22" t="s">
        <v>9</v>
      </c>
      <c r="X50" s="23" t="s">
        <v>10</v>
      </c>
    </row>
    <row r="51" spans="2:24" x14ac:dyDescent="0.25">
      <c r="B51" s="24">
        <v>1</v>
      </c>
      <c r="C51" s="1"/>
      <c r="D51" s="1"/>
      <c r="E51" s="1"/>
      <c r="F51" s="48"/>
      <c r="H51" s="24">
        <v>1</v>
      </c>
      <c r="I51" s="1"/>
      <c r="J51" s="1"/>
      <c r="K51" s="1"/>
      <c r="L51" s="48"/>
      <c r="N51" s="24">
        <v>1</v>
      </c>
      <c r="O51" s="1"/>
      <c r="P51" s="1"/>
      <c r="Q51" s="1"/>
      <c r="R51" s="48"/>
      <c r="T51" s="24">
        <v>1</v>
      </c>
      <c r="U51" s="1"/>
      <c r="V51" s="1"/>
      <c r="W51" s="1"/>
      <c r="X51" s="48"/>
    </row>
    <row r="52" spans="2:24" x14ac:dyDescent="0.25">
      <c r="B52" s="24">
        <v>2</v>
      </c>
      <c r="C52" s="1"/>
      <c r="D52" s="1"/>
      <c r="E52" s="1"/>
      <c r="F52" s="48"/>
      <c r="H52" s="24">
        <v>2</v>
      </c>
      <c r="I52" s="1"/>
      <c r="J52" s="1"/>
      <c r="K52" s="1"/>
      <c r="L52" s="48"/>
      <c r="N52" s="24">
        <v>2</v>
      </c>
      <c r="O52" s="1"/>
      <c r="P52" s="1"/>
      <c r="Q52" s="1"/>
      <c r="R52" s="48"/>
      <c r="T52" s="24">
        <v>2</v>
      </c>
      <c r="U52" s="1"/>
      <c r="V52" s="1"/>
      <c r="W52" s="1"/>
      <c r="X52" s="48"/>
    </row>
    <row r="53" spans="2:24" x14ac:dyDescent="0.25">
      <c r="B53" s="24">
        <v>3</v>
      </c>
      <c r="C53" s="1"/>
      <c r="D53" s="1"/>
      <c r="E53" s="1"/>
      <c r="F53" s="48"/>
      <c r="H53" s="24">
        <v>3</v>
      </c>
      <c r="I53" s="1"/>
      <c r="J53" s="1"/>
      <c r="K53" s="1"/>
      <c r="L53" s="48"/>
      <c r="N53" s="24">
        <v>3</v>
      </c>
      <c r="O53" s="1"/>
      <c r="P53" s="1"/>
      <c r="Q53" s="1"/>
      <c r="R53" s="48"/>
      <c r="T53" s="24">
        <v>3</v>
      </c>
      <c r="U53" s="1"/>
      <c r="V53" s="1"/>
      <c r="W53" s="1"/>
      <c r="X53" s="48"/>
    </row>
    <row r="54" spans="2:24" x14ac:dyDescent="0.25">
      <c r="B54" s="24">
        <v>4</v>
      </c>
      <c r="C54" s="1"/>
      <c r="D54" s="1"/>
      <c r="E54" s="1"/>
      <c r="F54" s="48"/>
      <c r="H54" s="24">
        <v>4</v>
      </c>
      <c r="I54" s="1"/>
      <c r="J54" s="1"/>
      <c r="K54" s="1"/>
      <c r="L54" s="48"/>
      <c r="N54" s="24">
        <v>4</v>
      </c>
      <c r="O54" s="1"/>
      <c r="P54" s="1"/>
      <c r="Q54" s="1"/>
      <c r="R54" s="48"/>
      <c r="T54" s="24">
        <v>4</v>
      </c>
      <c r="U54" s="1"/>
      <c r="V54" s="1"/>
      <c r="W54" s="1"/>
      <c r="X54" s="48"/>
    </row>
    <row r="55" spans="2:24" x14ac:dyDescent="0.25">
      <c r="B55" s="24">
        <v>5</v>
      </c>
      <c r="C55" s="1"/>
      <c r="D55" s="1"/>
      <c r="E55" s="1"/>
      <c r="F55" s="48"/>
      <c r="H55" s="24">
        <v>5</v>
      </c>
      <c r="I55" s="1"/>
      <c r="J55" s="1"/>
      <c r="K55" s="1"/>
      <c r="L55" s="48"/>
      <c r="N55" s="24">
        <v>5</v>
      </c>
      <c r="O55" s="1"/>
      <c r="P55" s="1"/>
      <c r="Q55" s="1"/>
      <c r="R55" s="48"/>
      <c r="T55" s="24">
        <v>5</v>
      </c>
      <c r="U55" s="1"/>
      <c r="V55" s="1"/>
      <c r="W55" s="1"/>
      <c r="X55" s="48"/>
    </row>
    <row r="56" spans="2:24" x14ac:dyDescent="0.25">
      <c r="B56" s="24">
        <v>6</v>
      </c>
      <c r="C56" s="1"/>
      <c r="D56" s="1"/>
      <c r="E56" s="1"/>
      <c r="F56" s="48"/>
      <c r="H56" s="24">
        <v>6</v>
      </c>
      <c r="I56" s="1"/>
      <c r="J56" s="1"/>
      <c r="K56" s="1"/>
      <c r="L56" s="48"/>
      <c r="N56" s="24">
        <v>6</v>
      </c>
      <c r="O56" s="1"/>
      <c r="P56" s="1"/>
      <c r="Q56" s="1"/>
      <c r="R56" s="48"/>
      <c r="T56" s="24">
        <v>6</v>
      </c>
      <c r="U56" s="1"/>
      <c r="V56" s="1"/>
      <c r="W56" s="1"/>
      <c r="X56" s="48"/>
    </row>
    <row r="57" spans="2:24" x14ac:dyDescent="0.25">
      <c r="B57" s="24">
        <v>7</v>
      </c>
      <c r="C57" s="1"/>
      <c r="D57" s="1"/>
      <c r="E57" s="1"/>
      <c r="F57" s="48"/>
      <c r="H57" s="24">
        <v>7</v>
      </c>
      <c r="I57" s="1"/>
      <c r="J57" s="1"/>
      <c r="K57" s="1"/>
      <c r="L57" s="48"/>
      <c r="N57" s="24">
        <v>7</v>
      </c>
      <c r="O57" s="1"/>
      <c r="P57" s="1"/>
      <c r="Q57" s="1"/>
      <c r="R57" s="48"/>
      <c r="T57" s="24">
        <v>7</v>
      </c>
      <c r="U57" s="1"/>
      <c r="V57" s="1"/>
      <c r="W57" s="1"/>
      <c r="X57" s="48"/>
    </row>
    <row r="58" spans="2:24" x14ac:dyDescent="0.25">
      <c r="B58" s="24">
        <v>8</v>
      </c>
      <c r="C58" s="1"/>
      <c r="D58" s="1"/>
      <c r="E58" s="1"/>
      <c r="F58" s="48"/>
      <c r="H58" s="24">
        <v>8</v>
      </c>
      <c r="I58" s="1"/>
      <c r="J58" s="1"/>
      <c r="K58" s="1"/>
      <c r="L58" s="48"/>
      <c r="N58" s="24">
        <v>8</v>
      </c>
      <c r="O58" s="1"/>
      <c r="P58" s="1"/>
      <c r="Q58" s="1"/>
      <c r="R58" s="48"/>
      <c r="T58" s="24">
        <v>8</v>
      </c>
      <c r="U58" s="1"/>
      <c r="V58" s="1"/>
      <c r="W58" s="1"/>
      <c r="X58" s="48"/>
    </row>
    <row r="59" spans="2:24" x14ac:dyDescent="0.25">
      <c r="B59" s="24">
        <v>9</v>
      </c>
      <c r="C59" s="1"/>
      <c r="D59" s="1"/>
      <c r="E59" s="1"/>
      <c r="F59" s="48"/>
      <c r="H59" s="24">
        <v>9</v>
      </c>
      <c r="I59" s="1"/>
      <c r="J59" s="1"/>
      <c r="K59" s="1"/>
      <c r="L59" s="48"/>
      <c r="N59" s="24">
        <v>9</v>
      </c>
      <c r="O59" s="1"/>
      <c r="P59" s="1"/>
      <c r="Q59" s="1"/>
      <c r="R59" s="48"/>
      <c r="T59" s="24">
        <v>9</v>
      </c>
      <c r="U59" s="1"/>
      <c r="V59" s="1"/>
      <c r="W59" s="1"/>
      <c r="X59" s="48"/>
    </row>
    <row r="60" spans="2:24" x14ac:dyDescent="0.25">
      <c r="B60" s="24">
        <v>10</v>
      </c>
      <c r="C60" s="1"/>
      <c r="D60" s="1"/>
      <c r="E60" s="1"/>
      <c r="F60" s="48"/>
      <c r="H60" s="24">
        <v>10</v>
      </c>
      <c r="I60" s="1"/>
      <c r="J60" s="1"/>
      <c r="K60" s="1"/>
      <c r="L60" s="48"/>
      <c r="N60" s="24">
        <v>10</v>
      </c>
      <c r="O60" s="1"/>
      <c r="P60" s="1"/>
      <c r="Q60" s="1"/>
      <c r="R60" s="48"/>
      <c r="T60" s="24">
        <v>10</v>
      </c>
      <c r="U60" s="1"/>
      <c r="V60" s="1"/>
      <c r="W60" s="1"/>
      <c r="X60" s="48"/>
    </row>
    <row r="61" spans="2:24" x14ac:dyDescent="0.25">
      <c r="B61" s="24">
        <v>11</v>
      </c>
      <c r="C61" s="1"/>
      <c r="D61" s="1"/>
      <c r="E61" s="1"/>
      <c r="F61" s="48"/>
      <c r="H61" s="24">
        <v>11</v>
      </c>
      <c r="I61" s="1"/>
      <c r="J61" s="1"/>
      <c r="K61" s="1"/>
      <c r="L61" s="48"/>
      <c r="N61" s="24">
        <v>11</v>
      </c>
      <c r="O61" s="1"/>
      <c r="P61" s="1"/>
      <c r="Q61" s="1"/>
      <c r="R61" s="48"/>
      <c r="T61" s="24">
        <v>11</v>
      </c>
      <c r="U61" s="1"/>
      <c r="V61" s="1"/>
      <c r="W61" s="1"/>
      <c r="X61" s="48"/>
    </row>
    <row r="62" spans="2:24" x14ac:dyDescent="0.25">
      <c r="B62" s="24">
        <v>12</v>
      </c>
      <c r="C62" s="1"/>
      <c r="D62" s="1"/>
      <c r="E62" s="1"/>
      <c r="F62" s="48"/>
      <c r="H62" s="24">
        <v>12</v>
      </c>
      <c r="I62" s="1"/>
      <c r="J62" s="1"/>
      <c r="K62" s="1"/>
      <c r="L62" s="48"/>
      <c r="N62" s="24">
        <v>12</v>
      </c>
      <c r="O62" s="1"/>
      <c r="P62" s="1"/>
      <c r="Q62" s="1"/>
      <c r="R62" s="48"/>
      <c r="T62" s="24">
        <v>12</v>
      </c>
      <c r="U62" s="1"/>
      <c r="V62" s="1"/>
      <c r="W62" s="1"/>
      <c r="X62" s="48"/>
    </row>
    <row r="63" spans="2:24" x14ac:dyDescent="0.25">
      <c r="B63" s="24">
        <v>13</v>
      </c>
      <c r="C63" s="1"/>
      <c r="D63" s="1"/>
      <c r="E63" s="1"/>
      <c r="F63" s="48"/>
      <c r="H63" s="24">
        <v>13</v>
      </c>
      <c r="I63" s="1"/>
      <c r="J63" s="1"/>
      <c r="K63" s="1"/>
      <c r="L63" s="48"/>
      <c r="N63" s="24">
        <v>13</v>
      </c>
      <c r="O63" s="1"/>
      <c r="P63" s="1"/>
      <c r="Q63" s="1"/>
      <c r="R63" s="48"/>
      <c r="T63" s="24">
        <v>13</v>
      </c>
      <c r="U63" s="1"/>
      <c r="V63" s="1"/>
      <c r="W63" s="1"/>
      <c r="X63" s="48"/>
    </row>
    <row r="64" spans="2:24" x14ac:dyDescent="0.25">
      <c r="B64" s="24">
        <v>14</v>
      </c>
      <c r="C64" s="1"/>
      <c r="D64" s="1"/>
      <c r="E64" s="1"/>
      <c r="F64" s="48"/>
      <c r="H64" s="24">
        <v>14</v>
      </c>
      <c r="I64" s="1"/>
      <c r="J64" s="1"/>
      <c r="K64" s="1"/>
      <c r="L64" s="48"/>
      <c r="N64" s="24">
        <v>14</v>
      </c>
      <c r="O64" s="1"/>
      <c r="P64" s="1"/>
      <c r="Q64" s="1"/>
      <c r="R64" s="48"/>
      <c r="T64" s="24">
        <v>14</v>
      </c>
      <c r="U64" s="1"/>
      <c r="V64" s="1"/>
      <c r="W64" s="1"/>
      <c r="X64" s="48"/>
    </row>
    <row r="65" spans="2:24" x14ac:dyDescent="0.25">
      <c r="B65" s="24">
        <v>15</v>
      </c>
      <c r="C65" s="1"/>
      <c r="D65" s="1"/>
      <c r="E65" s="1"/>
      <c r="F65" s="48"/>
      <c r="H65" s="24">
        <v>15</v>
      </c>
      <c r="I65" s="1"/>
      <c r="J65" s="1"/>
      <c r="K65" s="1"/>
      <c r="L65" s="48"/>
      <c r="N65" s="24">
        <v>15</v>
      </c>
      <c r="O65" s="1"/>
      <c r="P65" s="1"/>
      <c r="Q65" s="1"/>
      <c r="R65" s="48"/>
      <c r="T65" s="24">
        <v>15</v>
      </c>
      <c r="U65" s="1"/>
      <c r="V65" s="1"/>
      <c r="W65" s="1"/>
      <c r="X65" s="48"/>
    </row>
    <row r="66" spans="2:24" x14ac:dyDescent="0.25">
      <c r="B66" s="24">
        <v>16</v>
      </c>
      <c r="C66" s="1"/>
      <c r="D66" s="1"/>
      <c r="E66" s="1"/>
      <c r="F66" s="48"/>
      <c r="H66" s="24">
        <v>16</v>
      </c>
      <c r="I66" s="1"/>
      <c r="J66" s="1"/>
      <c r="K66" s="1"/>
      <c r="L66" s="48"/>
      <c r="N66" s="24">
        <v>16</v>
      </c>
      <c r="O66" s="1"/>
      <c r="P66" s="1"/>
      <c r="Q66" s="1"/>
      <c r="R66" s="48"/>
      <c r="T66" s="24">
        <v>16</v>
      </c>
      <c r="U66" s="1"/>
      <c r="V66" s="1"/>
      <c r="W66" s="1"/>
      <c r="X66" s="48"/>
    </row>
    <row r="67" spans="2:24" x14ac:dyDescent="0.25">
      <c r="B67" s="24">
        <v>17</v>
      </c>
      <c r="C67" s="1"/>
      <c r="D67" s="1"/>
      <c r="E67" s="1"/>
      <c r="F67" s="48"/>
      <c r="H67" s="24">
        <v>17</v>
      </c>
      <c r="I67" s="1"/>
      <c r="J67" s="1"/>
      <c r="K67" s="1"/>
      <c r="L67" s="48"/>
      <c r="N67" s="24">
        <v>17</v>
      </c>
      <c r="O67" s="1"/>
      <c r="P67" s="1"/>
      <c r="Q67" s="1"/>
      <c r="R67" s="48"/>
      <c r="T67" s="24">
        <v>17</v>
      </c>
      <c r="U67" s="1"/>
      <c r="V67" s="1"/>
      <c r="W67" s="1"/>
      <c r="X67" s="48"/>
    </row>
    <row r="68" spans="2:24" x14ac:dyDescent="0.25">
      <c r="B68" s="24">
        <v>18</v>
      </c>
      <c r="C68" s="1"/>
      <c r="D68" s="1"/>
      <c r="E68" s="1"/>
      <c r="F68" s="49"/>
      <c r="H68" s="24">
        <v>18</v>
      </c>
      <c r="I68" s="1"/>
      <c r="J68" s="1"/>
      <c r="K68" s="1"/>
      <c r="L68" s="49"/>
      <c r="N68" s="24">
        <v>18</v>
      </c>
      <c r="O68" s="1"/>
      <c r="P68" s="1"/>
      <c r="Q68" s="1"/>
      <c r="R68" s="49"/>
      <c r="T68" s="24">
        <v>18</v>
      </c>
      <c r="U68" s="1"/>
      <c r="V68" s="1"/>
      <c r="W68" s="1"/>
      <c r="X68" s="49"/>
    </row>
    <row r="69" spans="2:24" x14ac:dyDescent="0.25">
      <c r="B69" s="24">
        <v>19</v>
      </c>
      <c r="C69" s="1"/>
      <c r="D69" s="1"/>
      <c r="E69" s="1"/>
      <c r="F69" s="48"/>
      <c r="H69" s="24">
        <v>19</v>
      </c>
      <c r="I69" s="1"/>
      <c r="J69" s="1"/>
      <c r="K69" s="1"/>
      <c r="L69" s="48"/>
      <c r="N69" s="24">
        <v>19</v>
      </c>
      <c r="O69" s="1"/>
      <c r="P69" s="1"/>
      <c r="Q69" s="1"/>
      <c r="R69" s="48"/>
      <c r="T69" s="24">
        <v>19</v>
      </c>
      <c r="U69" s="1"/>
      <c r="V69" s="1"/>
      <c r="W69" s="1"/>
      <c r="X69" s="48"/>
    </row>
    <row r="70" spans="2:24" x14ac:dyDescent="0.25">
      <c r="B70" s="24">
        <v>20</v>
      </c>
      <c r="C70" s="1"/>
      <c r="D70" s="1"/>
      <c r="E70" s="1"/>
      <c r="F70" s="48"/>
      <c r="H70" s="24">
        <v>20</v>
      </c>
      <c r="I70" s="1"/>
      <c r="J70" s="1"/>
      <c r="K70" s="1"/>
      <c r="L70" s="48"/>
      <c r="N70" s="24">
        <v>20</v>
      </c>
      <c r="O70" s="1"/>
      <c r="P70" s="1"/>
      <c r="Q70" s="1"/>
      <c r="R70" s="48"/>
      <c r="T70" s="24">
        <v>20</v>
      </c>
      <c r="U70" s="1"/>
      <c r="V70" s="1"/>
      <c r="W70" s="1"/>
      <c r="X70" s="48"/>
    </row>
    <row r="71" spans="2:24" x14ac:dyDescent="0.25">
      <c r="B71" s="24">
        <v>21</v>
      </c>
      <c r="C71" s="1"/>
      <c r="D71" s="1"/>
      <c r="E71" s="1"/>
      <c r="F71" s="48"/>
      <c r="H71" s="24">
        <v>21</v>
      </c>
      <c r="I71" s="1"/>
      <c r="J71" s="1"/>
      <c r="K71" s="1"/>
      <c r="L71" s="48"/>
      <c r="N71" s="24">
        <v>21</v>
      </c>
      <c r="O71" s="1"/>
      <c r="P71" s="1"/>
      <c r="Q71" s="1"/>
      <c r="R71" s="48"/>
      <c r="T71" s="24">
        <v>21</v>
      </c>
      <c r="U71" s="1"/>
      <c r="V71" s="1"/>
      <c r="W71" s="1"/>
      <c r="X71" s="48"/>
    </row>
    <row r="72" spans="2:24" x14ac:dyDescent="0.25">
      <c r="B72" s="24">
        <v>22</v>
      </c>
      <c r="C72" s="1"/>
      <c r="D72" s="1"/>
      <c r="E72" s="1"/>
      <c r="F72" s="48"/>
      <c r="H72" s="24">
        <v>22</v>
      </c>
      <c r="I72" s="1"/>
      <c r="J72" s="1"/>
      <c r="K72" s="1"/>
      <c r="L72" s="48"/>
      <c r="N72" s="24">
        <v>22</v>
      </c>
      <c r="O72" s="1"/>
      <c r="P72" s="1"/>
      <c r="Q72" s="1"/>
      <c r="R72" s="48"/>
      <c r="T72" s="24">
        <v>22</v>
      </c>
      <c r="U72" s="1"/>
      <c r="V72" s="1"/>
      <c r="W72" s="1"/>
      <c r="X72" s="48"/>
    </row>
    <row r="73" spans="2:24" x14ac:dyDescent="0.25">
      <c r="B73" s="24">
        <v>23</v>
      </c>
      <c r="C73" s="1"/>
      <c r="D73" s="1"/>
      <c r="E73" s="1"/>
      <c r="F73" s="48"/>
      <c r="H73" s="24">
        <v>23</v>
      </c>
      <c r="I73" s="1"/>
      <c r="J73" s="1"/>
      <c r="K73" s="1"/>
      <c r="L73" s="48"/>
      <c r="N73" s="24">
        <v>23</v>
      </c>
      <c r="O73" s="1"/>
      <c r="P73" s="1"/>
      <c r="Q73" s="1"/>
      <c r="R73" s="48"/>
      <c r="T73" s="24">
        <v>23</v>
      </c>
      <c r="U73" s="1"/>
      <c r="V73" s="1"/>
      <c r="W73" s="1"/>
      <c r="X73" s="48"/>
    </row>
    <row r="74" spans="2:24" x14ac:dyDescent="0.25">
      <c r="B74" s="24">
        <v>24</v>
      </c>
      <c r="C74" s="1"/>
      <c r="D74" s="1"/>
      <c r="E74" s="1"/>
      <c r="F74" s="48"/>
      <c r="H74" s="24">
        <v>24</v>
      </c>
      <c r="I74" s="1"/>
      <c r="J74" s="1"/>
      <c r="K74" s="1"/>
      <c r="L74" s="48"/>
      <c r="N74" s="24">
        <v>24</v>
      </c>
      <c r="O74" s="1"/>
      <c r="P74" s="1"/>
      <c r="Q74" s="1"/>
      <c r="R74" s="48"/>
      <c r="T74" s="24">
        <v>24</v>
      </c>
      <c r="U74" s="1"/>
      <c r="V74" s="1"/>
      <c r="W74" s="1"/>
      <c r="X74" s="48"/>
    </row>
    <row r="75" spans="2:24" x14ac:dyDescent="0.25">
      <c r="B75" s="24">
        <v>25</v>
      </c>
      <c r="C75" s="1"/>
      <c r="D75" s="1"/>
      <c r="E75" s="1"/>
      <c r="F75" s="48"/>
      <c r="H75" s="24">
        <v>25</v>
      </c>
      <c r="I75" s="1"/>
      <c r="J75" s="1"/>
      <c r="K75" s="1"/>
      <c r="L75" s="48"/>
      <c r="N75" s="24">
        <v>25</v>
      </c>
      <c r="O75" s="1"/>
      <c r="P75" s="1"/>
      <c r="Q75" s="1"/>
      <c r="R75" s="48"/>
      <c r="T75" s="24">
        <v>25</v>
      </c>
      <c r="U75" s="1"/>
      <c r="V75" s="1"/>
      <c r="W75" s="1"/>
      <c r="X75" s="48"/>
    </row>
    <row r="76" spans="2:24" x14ac:dyDescent="0.25">
      <c r="B76" s="24">
        <v>26</v>
      </c>
      <c r="C76" s="1"/>
      <c r="D76" s="1"/>
      <c r="E76" s="1"/>
      <c r="F76" s="48"/>
      <c r="H76" s="24">
        <v>26</v>
      </c>
      <c r="I76" s="1"/>
      <c r="J76" s="1"/>
      <c r="K76" s="1"/>
      <c r="L76" s="48"/>
      <c r="N76" s="24">
        <v>26</v>
      </c>
      <c r="O76" s="1"/>
      <c r="P76" s="1"/>
      <c r="Q76" s="1"/>
      <c r="R76" s="48"/>
      <c r="T76" s="24">
        <v>26</v>
      </c>
      <c r="U76" s="1"/>
      <c r="V76" s="1"/>
      <c r="W76" s="1"/>
      <c r="X76" s="48"/>
    </row>
    <row r="77" spans="2:24" x14ac:dyDescent="0.25">
      <c r="B77" s="24">
        <v>27</v>
      </c>
      <c r="C77" s="1"/>
      <c r="D77" s="1"/>
      <c r="E77" s="1"/>
      <c r="F77" s="48"/>
      <c r="H77" s="24">
        <v>27</v>
      </c>
      <c r="I77" s="1"/>
      <c r="J77" s="1"/>
      <c r="K77" s="1"/>
      <c r="L77" s="48"/>
      <c r="N77" s="24">
        <v>27</v>
      </c>
      <c r="O77" s="1"/>
      <c r="P77" s="1"/>
      <c r="Q77" s="1"/>
      <c r="R77" s="48"/>
      <c r="T77" s="24">
        <v>27</v>
      </c>
      <c r="U77" s="1"/>
      <c r="V77" s="1"/>
      <c r="W77" s="1"/>
      <c r="X77" s="48"/>
    </row>
    <row r="78" spans="2:24" x14ac:dyDescent="0.25">
      <c r="B78" s="24">
        <v>28</v>
      </c>
      <c r="C78" s="1"/>
      <c r="D78" s="1"/>
      <c r="E78" s="1"/>
      <c r="F78" s="48"/>
      <c r="H78" s="24">
        <v>28</v>
      </c>
      <c r="I78" s="1"/>
      <c r="J78" s="1"/>
      <c r="K78" s="1"/>
      <c r="L78" s="48"/>
      <c r="N78" s="24">
        <v>28</v>
      </c>
      <c r="O78" s="1"/>
      <c r="P78" s="1"/>
      <c r="Q78" s="1"/>
      <c r="R78" s="48"/>
      <c r="T78" s="24">
        <v>28</v>
      </c>
      <c r="U78" s="1"/>
      <c r="V78" s="1"/>
      <c r="W78" s="1"/>
      <c r="X78" s="48"/>
    </row>
    <row r="79" spans="2:24" x14ac:dyDescent="0.25">
      <c r="B79" s="24">
        <v>29</v>
      </c>
      <c r="C79" s="1"/>
      <c r="D79" s="1"/>
      <c r="E79" s="1"/>
      <c r="F79" s="48"/>
      <c r="H79" s="24">
        <v>29</v>
      </c>
      <c r="I79" s="1"/>
      <c r="J79" s="1"/>
      <c r="K79" s="1"/>
      <c r="L79" s="48"/>
      <c r="N79" s="24">
        <v>29</v>
      </c>
      <c r="O79" s="1"/>
      <c r="P79" s="1"/>
      <c r="Q79" s="1"/>
      <c r="R79" s="48"/>
      <c r="T79" s="24">
        <v>29</v>
      </c>
      <c r="U79" s="1"/>
      <c r="V79" s="1"/>
      <c r="W79" s="1"/>
      <c r="X79" s="48"/>
    </row>
    <row r="80" spans="2:24" x14ac:dyDescent="0.25">
      <c r="B80" s="24">
        <v>30</v>
      </c>
      <c r="C80" s="1"/>
      <c r="D80" s="1"/>
      <c r="E80" s="1"/>
      <c r="F80" s="48"/>
      <c r="H80" s="24">
        <v>30</v>
      </c>
      <c r="I80" s="1"/>
      <c r="J80" s="1"/>
      <c r="K80" s="1"/>
      <c r="L80" s="48"/>
      <c r="N80" s="24">
        <v>30</v>
      </c>
      <c r="O80" s="1"/>
      <c r="P80" s="1"/>
      <c r="Q80" s="1"/>
      <c r="R80" s="48"/>
      <c r="T80" s="24">
        <v>30</v>
      </c>
      <c r="U80" s="1"/>
      <c r="V80" s="1"/>
      <c r="W80" s="1"/>
      <c r="X80" s="48"/>
    </row>
    <row r="81" spans="2:24" x14ac:dyDescent="0.25">
      <c r="B81" s="24">
        <v>31</v>
      </c>
      <c r="C81" s="1"/>
      <c r="D81" s="1"/>
      <c r="E81" s="1"/>
      <c r="F81" s="48"/>
      <c r="H81" s="24">
        <v>31</v>
      </c>
      <c r="I81" s="1"/>
      <c r="J81" s="1"/>
      <c r="K81" s="1"/>
      <c r="L81" s="48"/>
      <c r="N81" s="24">
        <v>31</v>
      </c>
      <c r="O81" s="1"/>
      <c r="P81" s="1"/>
      <c r="Q81" s="1"/>
      <c r="R81" s="48"/>
      <c r="T81" s="24">
        <v>31</v>
      </c>
      <c r="U81" s="1"/>
      <c r="V81" s="1"/>
      <c r="W81" s="1"/>
      <c r="X81" s="48"/>
    </row>
    <row r="82" spans="2:24" x14ac:dyDescent="0.25">
      <c r="B82" s="24">
        <v>32</v>
      </c>
      <c r="C82" s="1"/>
      <c r="D82" s="1"/>
      <c r="E82" s="1"/>
      <c r="F82" s="48"/>
      <c r="H82" s="24">
        <v>32</v>
      </c>
      <c r="I82" s="1"/>
      <c r="J82" s="1"/>
      <c r="K82" s="1"/>
      <c r="L82" s="48"/>
      <c r="N82" s="24">
        <v>32</v>
      </c>
      <c r="O82" s="1"/>
      <c r="P82" s="1"/>
      <c r="Q82" s="1"/>
      <c r="R82" s="48"/>
      <c r="T82" s="24">
        <v>32</v>
      </c>
      <c r="U82" s="1"/>
      <c r="V82" s="1"/>
      <c r="W82" s="1"/>
      <c r="X82" s="48"/>
    </row>
    <row r="83" spans="2:24" x14ac:dyDescent="0.25">
      <c r="B83" s="33">
        <v>33</v>
      </c>
      <c r="C83" s="1"/>
      <c r="D83" s="1"/>
      <c r="E83" s="1"/>
      <c r="F83" s="49"/>
      <c r="H83" s="33">
        <v>33</v>
      </c>
      <c r="I83" s="1"/>
      <c r="J83" s="1"/>
      <c r="K83" s="1"/>
      <c r="L83" s="49"/>
      <c r="N83" s="33">
        <v>33</v>
      </c>
      <c r="O83" s="1"/>
      <c r="P83" s="1"/>
      <c r="Q83" s="1"/>
      <c r="R83" s="49"/>
      <c r="T83" s="33">
        <v>33</v>
      </c>
      <c r="U83" s="1"/>
      <c r="V83" s="1"/>
      <c r="W83" s="1"/>
      <c r="X83" s="49"/>
    </row>
    <row r="84" spans="2:24" ht="15" customHeight="1" thickBot="1" x14ac:dyDescent="0.3"/>
    <row r="85" spans="2:24" x14ac:dyDescent="0.25">
      <c r="B85" s="41" t="s">
        <v>4</v>
      </c>
      <c r="C85" s="42">
        <v>9</v>
      </c>
      <c r="H85" s="41" t="s">
        <v>4</v>
      </c>
      <c r="I85" s="42">
        <v>10</v>
      </c>
      <c r="N85" s="41" t="s">
        <v>4</v>
      </c>
      <c r="O85" s="42">
        <v>11</v>
      </c>
      <c r="T85" s="41" t="s">
        <v>4</v>
      </c>
      <c r="U85" s="42">
        <v>12</v>
      </c>
    </row>
    <row r="86" spans="2:24" ht="15.75" thickBot="1" x14ac:dyDescent="0.3">
      <c r="B86" s="43" t="s">
        <v>5</v>
      </c>
      <c r="C86" s="44">
        <v>19</v>
      </c>
      <c r="H86" s="43" t="s">
        <v>5</v>
      </c>
      <c r="I86" s="44">
        <v>19</v>
      </c>
      <c r="N86" s="43" t="s">
        <v>5</v>
      </c>
      <c r="O86" s="44">
        <v>19</v>
      </c>
      <c r="T86" s="43" t="s">
        <v>5</v>
      </c>
      <c r="U86" s="44">
        <v>19</v>
      </c>
    </row>
    <row r="87" spans="2:24" x14ac:dyDescent="0.25">
      <c r="B87" s="45">
        <f>COUNT(Table110[Width (in.)])</f>
        <v>0</v>
      </c>
      <c r="C87" s="46" t="str">
        <f>IFERROR(AVERAGEIF(Table110[Width (in.)],"&lt;&gt;0"),"Width Avg")</f>
        <v>Width Avg</v>
      </c>
      <c r="D87" s="47" t="str">
        <f>IFERROR(AVERAGEIF(Table110[Depth (in.)],"&lt;&gt;0"),"Depth Avg")</f>
        <v>Depth Avg</v>
      </c>
      <c r="E87" s="47" t="str">
        <f>IFERROR(AVERAGEIF(Table110[Distance to next (in.)],"&lt;&gt;0"),"Dist. Avg")</f>
        <v>Dist. Avg</v>
      </c>
      <c r="H87" s="45">
        <f>COUNT(Table111[Width (in.)])</f>
        <v>0</v>
      </c>
      <c r="I87" s="46" t="str">
        <f>IFERROR(AVERAGEIF(Table111[Width (in.)],"&lt;&gt;0"),"Width Avg")</f>
        <v>Width Avg</v>
      </c>
      <c r="J87" s="47" t="str">
        <f>IFERROR(AVERAGEIF(Table111[Depth (in.)],"&lt;&gt;0"),"Depth Avg")</f>
        <v>Depth Avg</v>
      </c>
      <c r="K87" s="47" t="str">
        <f>IFERROR(AVERAGEIF(Table111[Distance to next (in.)],"&lt;&gt;0"),"Dist. Avg")</f>
        <v>Dist. Avg</v>
      </c>
      <c r="N87" s="45">
        <f>COUNT(Table112[Width (in.)])</f>
        <v>0</v>
      </c>
      <c r="O87" s="46" t="str">
        <f>IFERROR(AVERAGEIF(Table112[Width (in.)],"&lt;&gt;0"),"Width Avg")</f>
        <v>Width Avg</v>
      </c>
      <c r="P87" s="47" t="str">
        <f>IFERROR(AVERAGEIF(Table112[Depth (in.)],"&lt;&gt;0"),"Depth Avg")</f>
        <v>Depth Avg</v>
      </c>
      <c r="Q87" s="47" t="str">
        <f>IFERROR(AVERAGEIF(Table112[Distance to next (in.)],"&lt;&gt;0"),"Dist. Avg")</f>
        <v>Dist. Avg</v>
      </c>
      <c r="T87" s="45">
        <f>COUNT(Table113[Width (in.)])</f>
        <v>0</v>
      </c>
      <c r="U87" s="46" t="str">
        <f>IFERROR(AVERAGEIF(Table113[Width (in.)],"&lt;&gt;0"),"Width Avg")</f>
        <v>Width Avg</v>
      </c>
      <c r="V87" s="47" t="str">
        <f>IFERROR(AVERAGEIF(Table113[Depth (in.)],"&lt;&gt;0"),"Depth Avg")</f>
        <v>Depth Avg</v>
      </c>
      <c r="W87" s="47" t="str">
        <f>IFERROR(AVERAGEIF(Table113[Distance to next (in.)],"&lt;&gt;0"),"Dist. Avg")</f>
        <v>Dist. Avg</v>
      </c>
    </row>
    <row r="88" spans="2:24" ht="45" x14ac:dyDescent="0.25">
      <c r="B88" s="20" t="s">
        <v>6</v>
      </c>
      <c r="C88" s="21" t="s">
        <v>7</v>
      </c>
      <c r="D88" s="21" t="s">
        <v>8</v>
      </c>
      <c r="E88" s="22" t="s">
        <v>9</v>
      </c>
      <c r="F88" s="23" t="s">
        <v>10</v>
      </c>
      <c r="H88" s="20" t="s">
        <v>6</v>
      </c>
      <c r="I88" s="21" t="s">
        <v>7</v>
      </c>
      <c r="J88" s="21" t="s">
        <v>8</v>
      </c>
      <c r="K88" s="22" t="s">
        <v>9</v>
      </c>
      <c r="L88" s="23" t="s">
        <v>10</v>
      </c>
      <c r="N88" s="20" t="s">
        <v>6</v>
      </c>
      <c r="O88" s="21" t="s">
        <v>7</v>
      </c>
      <c r="P88" s="21" t="s">
        <v>8</v>
      </c>
      <c r="Q88" s="22" t="s">
        <v>9</v>
      </c>
      <c r="R88" s="23" t="s">
        <v>10</v>
      </c>
      <c r="T88" s="20" t="s">
        <v>6</v>
      </c>
      <c r="U88" s="21" t="s">
        <v>7</v>
      </c>
      <c r="V88" s="21" t="s">
        <v>8</v>
      </c>
      <c r="W88" s="22" t="s">
        <v>9</v>
      </c>
      <c r="X88" s="23" t="s">
        <v>10</v>
      </c>
    </row>
    <row r="89" spans="2:24" x14ac:dyDescent="0.25">
      <c r="B89" s="24">
        <v>1</v>
      </c>
      <c r="C89" s="1"/>
      <c r="D89" s="1"/>
      <c r="E89" s="1"/>
      <c r="F89" s="48"/>
      <c r="H89" s="24">
        <v>1</v>
      </c>
      <c r="I89" s="1"/>
      <c r="J89" s="1"/>
      <c r="K89" s="1"/>
      <c r="L89" s="48"/>
      <c r="N89" s="24">
        <v>1</v>
      </c>
      <c r="O89" s="1"/>
      <c r="P89" s="1"/>
      <c r="Q89" s="1"/>
      <c r="R89" s="48"/>
      <c r="T89" s="24">
        <v>1</v>
      </c>
      <c r="U89" s="1"/>
      <c r="V89" s="1"/>
      <c r="W89" s="1"/>
      <c r="X89" s="48"/>
    </row>
    <row r="90" spans="2:24" x14ac:dyDescent="0.25">
      <c r="B90" s="24">
        <v>2</v>
      </c>
      <c r="C90" s="1"/>
      <c r="D90" s="1"/>
      <c r="E90" s="1"/>
      <c r="F90" s="48"/>
      <c r="H90" s="24">
        <v>2</v>
      </c>
      <c r="I90" s="1"/>
      <c r="J90" s="1"/>
      <c r="K90" s="1"/>
      <c r="L90" s="48"/>
      <c r="N90" s="24">
        <v>2</v>
      </c>
      <c r="O90" s="1"/>
      <c r="P90" s="1"/>
      <c r="Q90" s="1"/>
      <c r="R90" s="48"/>
      <c r="T90" s="24">
        <v>2</v>
      </c>
      <c r="U90" s="1"/>
      <c r="V90" s="1"/>
      <c r="W90" s="1"/>
      <c r="X90" s="48"/>
    </row>
    <row r="91" spans="2:24" x14ac:dyDescent="0.25">
      <c r="B91" s="24">
        <v>3</v>
      </c>
      <c r="C91" s="1"/>
      <c r="D91" s="1"/>
      <c r="E91" s="1"/>
      <c r="F91" s="48"/>
      <c r="H91" s="24">
        <v>3</v>
      </c>
      <c r="I91" s="1"/>
      <c r="J91" s="1"/>
      <c r="K91" s="1"/>
      <c r="L91" s="48"/>
      <c r="N91" s="24">
        <v>3</v>
      </c>
      <c r="O91" s="1"/>
      <c r="P91" s="1"/>
      <c r="Q91" s="1"/>
      <c r="R91" s="48"/>
      <c r="T91" s="24">
        <v>3</v>
      </c>
      <c r="U91" s="1"/>
      <c r="V91" s="1"/>
      <c r="W91" s="1"/>
      <c r="X91" s="48"/>
    </row>
    <row r="92" spans="2:24" x14ac:dyDescent="0.25">
      <c r="B92" s="24">
        <v>4</v>
      </c>
      <c r="C92" s="1"/>
      <c r="D92" s="1"/>
      <c r="E92" s="1"/>
      <c r="F92" s="48"/>
      <c r="H92" s="24">
        <v>4</v>
      </c>
      <c r="I92" s="1"/>
      <c r="J92" s="1"/>
      <c r="K92" s="1"/>
      <c r="L92" s="48"/>
      <c r="N92" s="24">
        <v>4</v>
      </c>
      <c r="O92" s="1"/>
      <c r="P92" s="1"/>
      <c r="Q92" s="1"/>
      <c r="R92" s="48"/>
      <c r="T92" s="24">
        <v>4</v>
      </c>
      <c r="U92" s="1"/>
      <c r="V92" s="1"/>
      <c r="W92" s="1"/>
      <c r="X92" s="48"/>
    </row>
    <row r="93" spans="2:24" x14ac:dyDescent="0.25">
      <c r="B93" s="24">
        <v>5</v>
      </c>
      <c r="C93" s="1"/>
      <c r="D93" s="1"/>
      <c r="E93" s="1"/>
      <c r="F93" s="48"/>
      <c r="H93" s="24">
        <v>5</v>
      </c>
      <c r="I93" s="1"/>
      <c r="J93" s="1"/>
      <c r="K93" s="1"/>
      <c r="L93" s="48"/>
      <c r="N93" s="24">
        <v>5</v>
      </c>
      <c r="O93" s="1"/>
      <c r="P93" s="1"/>
      <c r="Q93" s="1"/>
      <c r="R93" s="48"/>
      <c r="T93" s="24">
        <v>5</v>
      </c>
      <c r="U93" s="1"/>
      <c r="V93" s="1"/>
      <c r="W93" s="1"/>
      <c r="X93" s="48"/>
    </row>
    <row r="94" spans="2:24" x14ac:dyDescent="0.25">
      <c r="B94" s="24">
        <v>6</v>
      </c>
      <c r="C94" s="1"/>
      <c r="D94" s="1"/>
      <c r="E94" s="1"/>
      <c r="F94" s="48"/>
      <c r="H94" s="24">
        <v>6</v>
      </c>
      <c r="I94" s="1"/>
      <c r="J94" s="1"/>
      <c r="K94" s="1"/>
      <c r="L94" s="48"/>
      <c r="N94" s="24">
        <v>6</v>
      </c>
      <c r="O94" s="1"/>
      <c r="P94" s="1"/>
      <c r="Q94" s="1"/>
      <c r="R94" s="48"/>
      <c r="T94" s="24">
        <v>6</v>
      </c>
      <c r="U94" s="1"/>
      <c r="V94" s="1"/>
      <c r="W94" s="1"/>
      <c r="X94" s="48"/>
    </row>
    <row r="95" spans="2:24" x14ac:dyDescent="0.25">
      <c r="B95" s="24">
        <v>7</v>
      </c>
      <c r="C95" s="1"/>
      <c r="D95" s="1"/>
      <c r="E95" s="1"/>
      <c r="F95" s="48"/>
      <c r="H95" s="24">
        <v>7</v>
      </c>
      <c r="I95" s="1"/>
      <c r="J95" s="1"/>
      <c r="K95" s="1"/>
      <c r="L95" s="48"/>
      <c r="N95" s="24">
        <v>7</v>
      </c>
      <c r="O95" s="1"/>
      <c r="P95" s="1"/>
      <c r="Q95" s="1"/>
      <c r="R95" s="48"/>
      <c r="T95" s="24">
        <v>7</v>
      </c>
      <c r="U95" s="1"/>
      <c r="V95" s="1"/>
      <c r="W95" s="1"/>
      <c r="X95" s="48"/>
    </row>
    <row r="96" spans="2:24" x14ac:dyDescent="0.25">
      <c r="B96" s="24">
        <v>8</v>
      </c>
      <c r="C96" s="1"/>
      <c r="D96" s="1"/>
      <c r="E96" s="1"/>
      <c r="F96" s="48"/>
      <c r="H96" s="24">
        <v>8</v>
      </c>
      <c r="I96" s="1"/>
      <c r="J96" s="1"/>
      <c r="K96" s="1"/>
      <c r="L96" s="48"/>
      <c r="N96" s="24">
        <v>8</v>
      </c>
      <c r="O96" s="1"/>
      <c r="P96" s="1"/>
      <c r="Q96" s="1"/>
      <c r="R96" s="48"/>
      <c r="T96" s="24">
        <v>8</v>
      </c>
      <c r="U96" s="1"/>
      <c r="V96" s="1"/>
      <c r="W96" s="1"/>
      <c r="X96" s="48"/>
    </row>
    <row r="97" spans="2:24" x14ac:dyDescent="0.25">
      <c r="B97" s="24">
        <v>9</v>
      </c>
      <c r="C97" s="1"/>
      <c r="D97" s="1"/>
      <c r="E97" s="1"/>
      <c r="F97" s="48"/>
      <c r="H97" s="24">
        <v>9</v>
      </c>
      <c r="I97" s="1"/>
      <c r="J97" s="1"/>
      <c r="K97" s="1"/>
      <c r="L97" s="48"/>
      <c r="N97" s="24">
        <v>9</v>
      </c>
      <c r="O97" s="1"/>
      <c r="P97" s="1"/>
      <c r="Q97" s="1"/>
      <c r="R97" s="48"/>
      <c r="T97" s="24">
        <v>9</v>
      </c>
      <c r="U97" s="1"/>
      <c r="V97" s="1"/>
      <c r="W97" s="1"/>
      <c r="X97" s="48"/>
    </row>
    <row r="98" spans="2:24" x14ac:dyDescent="0.25">
      <c r="B98" s="24">
        <v>10</v>
      </c>
      <c r="C98" s="1"/>
      <c r="D98" s="1"/>
      <c r="E98" s="1"/>
      <c r="F98" s="48"/>
      <c r="H98" s="24">
        <v>10</v>
      </c>
      <c r="I98" s="1"/>
      <c r="J98" s="1"/>
      <c r="K98" s="1"/>
      <c r="L98" s="48"/>
      <c r="N98" s="24">
        <v>10</v>
      </c>
      <c r="O98" s="1"/>
      <c r="P98" s="1"/>
      <c r="Q98" s="1"/>
      <c r="R98" s="48"/>
      <c r="T98" s="24">
        <v>10</v>
      </c>
      <c r="U98" s="1"/>
      <c r="V98" s="1"/>
      <c r="W98" s="1"/>
      <c r="X98" s="48"/>
    </row>
    <row r="99" spans="2:24" x14ac:dyDescent="0.25">
      <c r="B99" s="24">
        <v>11</v>
      </c>
      <c r="C99" s="1"/>
      <c r="D99" s="1"/>
      <c r="E99" s="1"/>
      <c r="F99" s="48"/>
      <c r="H99" s="24">
        <v>11</v>
      </c>
      <c r="I99" s="1"/>
      <c r="J99" s="1"/>
      <c r="K99" s="1"/>
      <c r="L99" s="48"/>
      <c r="N99" s="24">
        <v>11</v>
      </c>
      <c r="O99" s="1"/>
      <c r="P99" s="1"/>
      <c r="Q99" s="1"/>
      <c r="R99" s="48"/>
      <c r="T99" s="24">
        <v>11</v>
      </c>
      <c r="U99" s="1"/>
      <c r="V99" s="1"/>
      <c r="W99" s="1"/>
      <c r="X99" s="48"/>
    </row>
    <row r="100" spans="2:24" x14ac:dyDescent="0.25">
      <c r="B100" s="24">
        <v>12</v>
      </c>
      <c r="C100" s="1"/>
      <c r="D100" s="1"/>
      <c r="E100" s="1"/>
      <c r="F100" s="48"/>
      <c r="H100" s="24">
        <v>12</v>
      </c>
      <c r="I100" s="1"/>
      <c r="J100" s="1"/>
      <c r="K100" s="1"/>
      <c r="L100" s="48"/>
      <c r="N100" s="24">
        <v>12</v>
      </c>
      <c r="O100" s="1"/>
      <c r="P100" s="1"/>
      <c r="Q100" s="1"/>
      <c r="R100" s="48"/>
      <c r="T100" s="24">
        <v>12</v>
      </c>
      <c r="U100" s="1"/>
      <c r="V100" s="1"/>
      <c r="W100" s="1"/>
      <c r="X100" s="48"/>
    </row>
    <row r="101" spans="2:24" x14ac:dyDescent="0.25">
      <c r="B101" s="24">
        <v>13</v>
      </c>
      <c r="C101" s="1"/>
      <c r="D101" s="1"/>
      <c r="E101" s="1"/>
      <c r="F101" s="48"/>
      <c r="H101" s="24">
        <v>13</v>
      </c>
      <c r="I101" s="1"/>
      <c r="J101" s="1"/>
      <c r="K101" s="1"/>
      <c r="L101" s="48"/>
      <c r="N101" s="24">
        <v>13</v>
      </c>
      <c r="O101" s="1"/>
      <c r="P101" s="1"/>
      <c r="Q101" s="1"/>
      <c r="R101" s="48"/>
      <c r="T101" s="24">
        <v>13</v>
      </c>
      <c r="U101" s="1"/>
      <c r="V101" s="1"/>
      <c r="W101" s="1"/>
      <c r="X101" s="48"/>
    </row>
    <row r="102" spans="2:24" x14ac:dyDescent="0.25">
      <c r="B102" s="24">
        <v>14</v>
      </c>
      <c r="C102" s="1"/>
      <c r="D102" s="1"/>
      <c r="E102" s="1"/>
      <c r="F102" s="48"/>
      <c r="H102" s="24">
        <v>14</v>
      </c>
      <c r="I102" s="1"/>
      <c r="J102" s="1"/>
      <c r="K102" s="1"/>
      <c r="L102" s="48"/>
      <c r="N102" s="24">
        <v>14</v>
      </c>
      <c r="O102" s="1"/>
      <c r="P102" s="1"/>
      <c r="Q102" s="1"/>
      <c r="R102" s="48"/>
      <c r="T102" s="24">
        <v>14</v>
      </c>
      <c r="U102" s="1"/>
      <c r="V102" s="1"/>
      <c r="W102" s="1"/>
      <c r="X102" s="48"/>
    </row>
    <row r="103" spans="2:24" x14ac:dyDescent="0.25">
      <c r="B103" s="24">
        <v>15</v>
      </c>
      <c r="C103" s="1"/>
      <c r="D103" s="1"/>
      <c r="E103" s="1"/>
      <c r="F103" s="48"/>
      <c r="H103" s="24">
        <v>15</v>
      </c>
      <c r="I103" s="1"/>
      <c r="J103" s="1"/>
      <c r="K103" s="1"/>
      <c r="L103" s="48"/>
      <c r="N103" s="24">
        <v>15</v>
      </c>
      <c r="O103" s="1"/>
      <c r="P103" s="1"/>
      <c r="Q103" s="1"/>
      <c r="R103" s="48"/>
      <c r="T103" s="24">
        <v>15</v>
      </c>
      <c r="U103" s="1"/>
      <c r="V103" s="1"/>
      <c r="W103" s="1"/>
      <c r="X103" s="48"/>
    </row>
    <row r="104" spans="2:24" x14ac:dyDescent="0.25">
      <c r="B104" s="24">
        <v>16</v>
      </c>
      <c r="C104" s="1"/>
      <c r="D104" s="1"/>
      <c r="E104" s="1"/>
      <c r="F104" s="48"/>
      <c r="H104" s="24">
        <v>16</v>
      </c>
      <c r="I104" s="1"/>
      <c r="J104" s="1"/>
      <c r="K104" s="1"/>
      <c r="L104" s="48"/>
      <c r="N104" s="24">
        <v>16</v>
      </c>
      <c r="O104" s="1"/>
      <c r="P104" s="1"/>
      <c r="Q104" s="1"/>
      <c r="R104" s="48"/>
      <c r="T104" s="24">
        <v>16</v>
      </c>
      <c r="U104" s="1"/>
      <c r="V104" s="1"/>
      <c r="W104" s="1"/>
      <c r="X104" s="48"/>
    </row>
    <row r="105" spans="2:24" x14ac:dyDescent="0.25">
      <c r="B105" s="24">
        <v>17</v>
      </c>
      <c r="C105" s="1"/>
      <c r="D105" s="1"/>
      <c r="E105" s="1"/>
      <c r="F105" s="48"/>
      <c r="H105" s="24">
        <v>17</v>
      </c>
      <c r="I105" s="1"/>
      <c r="J105" s="1"/>
      <c r="K105" s="1"/>
      <c r="L105" s="48"/>
      <c r="N105" s="24">
        <v>17</v>
      </c>
      <c r="O105" s="1"/>
      <c r="P105" s="1"/>
      <c r="Q105" s="1"/>
      <c r="R105" s="48"/>
      <c r="T105" s="24">
        <v>17</v>
      </c>
      <c r="U105" s="1"/>
      <c r="V105" s="1"/>
      <c r="W105" s="1"/>
      <c r="X105" s="48"/>
    </row>
    <row r="106" spans="2:24" x14ac:dyDescent="0.25">
      <c r="B106" s="24">
        <v>18</v>
      </c>
      <c r="C106" s="1"/>
      <c r="D106" s="1"/>
      <c r="E106" s="1"/>
      <c r="F106" s="49"/>
      <c r="H106" s="24">
        <v>18</v>
      </c>
      <c r="I106" s="1"/>
      <c r="J106" s="1"/>
      <c r="K106" s="1"/>
      <c r="L106" s="49"/>
      <c r="N106" s="24">
        <v>18</v>
      </c>
      <c r="O106" s="1"/>
      <c r="P106" s="1"/>
      <c r="Q106" s="1"/>
      <c r="R106" s="49"/>
      <c r="T106" s="24">
        <v>18</v>
      </c>
      <c r="U106" s="1"/>
      <c r="V106" s="1"/>
      <c r="W106" s="1"/>
      <c r="X106" s="49"/>
    </row>
    <row r="107" spans="2:24" x14ac:dyDescent="0.25">
      <c r="B107" s="24">
        <v>19</v>
      </c>
      <c r="C107" s="1"/>
      <c r="D107" s="1"/>
      <c r="E107" s="1"/>
      <c r="F107" s="48"/>
      <c r="H107" s="24">
        <v>19</v>
      </c>
      <c r="I107" s="1"/>
      <c r="J107" s="1"/>
      <c r="K107" s="1"/>
      <c r="L107" s="48"/>
      <c r="N107" s="24">
        <v>19</v>
      </c>
      <c r="O107" s="1"/>
      <c r="P107" s="1"/>
      <c r="Q107" s="1"/>
      <c r="R107" s="48"/>
      <c r="T107" s="24">
        <v>19</v>
      </c>
      <c r="U107" s="1"/>
      <c r="V107" s="1"/>
      <c r="W107" s="1"/>
      <c r="X107" s="48"/>
    </row>
    <row r="108" spans="2:24" x14ac:dyDescent="0.25">
      <c r="B108" s="24">
        <v>20</v>
      </c>
      <c r="C108" s="1"/>
      <c r="D108" s="1"/>
      <c r="E108" s="1"/>
      <c r="F108" s="48"/>
      <c r="H108" s="24">
        <v>20</v>
      </c>
      <c r="I108" s="1"/>
      <c r="J108" s="1"/>
      <c r="K108" s="1"/>
      <c r="L108" s="48"/>
      <c r="N108" s="24">
        <v>20</v>
      </c>
      <c r="O108" s="1"/>
      <c r="P108" s="1"/>
      <c r="Q108" s="1"/>
      <c r="R108" s="48"/>
      <c r="T108" s="24">
        <v>20</v>
      </c>
      <c r="U108" s="1"/>
      <c r="V108" s="1"/>
      <c r="W108" s="1"/>
      <c r="X108" s="48"/>
    </row>
    <row r="109" spans="2:24" x14ac:dyDescent="0.25">
      <c r="B109" s="24">
        <v>21</v>
      </c>
      <c r="C109" s="1"/>
      <c r="D109" s="1"/>
      <c r="E109" s="1"/>
      <c r="F109" s="48"/>
      <c r="H109" s="24">
        <v>21</v>
      </c>
      <c r="I109" s="1"/>
      <c r="J109" s="1"/>
      <c r="K109" s="1"/>
      <c r="L109" s="48"/>
      <c r="N109" s="24">
        <v>21</v>
      </c>
      <c r="O109" s="1"/>
      <c r="P109" s="1"/>
      <c r="Q109" s="1"/>
      <c r="R109" s="48"/>
      <c r="T109" s="24">
        <v>21</v>
      </c>
      <c r="U109" s="1"/>
      <c r="V109" s="1"/>
      <c r="W109" s="1"/>
      <c r="X109" s="48"/>
    </row>
    <row r="110" spans="2:24" x14ac:dyDescent="0.25">
      <c r="B110" s="24">
        <v>22</v>
      </c>
      <c r="C110" s="1"/>
      <c r="D110" s="1"/>
      <c r="E110" s="1"/>
      <c r="F110" s="48"/>
      <c r="H110" s="24">
        <v>22</v>
      </c>
      <c r="I110" s="1"/>
      <c r="J110" s="1"/>
      <c r="K110" s="1"/>
      <c r="L110" s="48"/>
      <c r="N110" s="24">
        <v>22</v>
      </c>
      <c r="O110" s="1"/>
      <c r="P110" s="1"/>
      <c r="Q110" s="1"/>
      <c r="R110" s="48"/>
      <c r="T110" s="24">
        <v>22</v>
      </c>
      <c r="U110" s="1"/>
      <c r="V110" s="1"/>
      <c r="W110" s="1"/>
      <c r="X110" s="48"/>
    </row>
    <row r="111" spans="2:24" x14ac:dyDescent="0.25">
      <c r="B111" s="24">
        <v>23</v>
      </c>
      <c r="C111" s="1"/>
      <c r="D111" s="1"/>
      <c r="E111" s="1"/>
      <c r="F111" s="48"/>
      <c r="H111" s="24">
        <v>23</v>
      </c>
      <c r="I111" s="1"/>
      <c r="J111" s="1"/>
      <c r="K111" s="1"/>
      <c r="L111" s="48"/>
      <c r="N111" s="24">
        <v>23</v>
      </c>
      <c r="O111" s="1"/>
      <c r="P111" s="1"/>
      <c r="Q111" s="1"/>
      <c r="R111" s="48"/>
      <c r="T111" s="24">
        <v>23</v>
      </c>
      <c r="U111" s="1"/>
      <c r="V111" s="1"/>
      <c r="W111" s="1"/>
      <c r="X111" s="48"/>
    </row>
    <row r="112" spans="2:24" x14ac:dyDescent="0.25">
      <c r="B112" s="24">
        <v>24</v>
      </c>
      <c r="C112" s="1"/>
      <c r="D112" s="1"/>
      <c r="E112" s="1"/>
      <c r="F112" s="48"/>
      <c r="H112" s="24">
        <v>24</v>
      </c>
      <c r="I112" s="1"/>
      <c r="J112" s="1"/>
      <c r="K112" s="1"/>
      <c r="L112" s="48"/>
      <c r="N112" s="24">
        <v>24</v>
      </c>
      <c r="O112" s="1"/>
      <c r="P112" s="1"/>
      <c r="Q112" s="1"/>
      <c r="R112" s="48"/>
      <c r="T112" s="24">
        <v>24</v>
      </c>
      <c r="U112" s="1"/>
      <c r="V112" s="1"/>
      <c r="W112" s="1"/>
      <c r="X112" s="48"/>
    </row>
    <row r="113" spans="2:24" x14ac:dyDescent="0.25">
      <c r="B113" s="24">
        <v>25</v>
      </c>
      <c r="C113" s="1"/>
      <c r="D113" s="1"/>
      <c r="E113" s="1"/>
      <c r="F113" s="48"/>
      <c r="H113" s="24">
        <v>25</v>
      </c>
      <c r="I113" s="1"/>
      <c r="J113" s="1"/>
      <c r="K113" s="1"/>
      <c r="L113" s="48"/>
      <c r="N113" s="24">
        <v>25</v>
      </c>
      <c r="O113" s="1"/>
      <c r="P113" s="1"/>
      <c r="Q113" s="1"/>
      <c r="R113" s="48"/>
      <c r="T113" s="24">
        <v>25</v>
      </c>
      <c r="U113" s="1"/>
      <c r="V113" s="1"/>
      <c r="W113" s="1"/>
      <c r="X113" s="48"/>
    </row>
    <row r="114" spans="2:24" x14ac:dyDescent="0.25">
      <c r="B114" s="24">
        <v>26</v>
      </c>
      <c r="C114" s="1"/>
      <c r="D114" s="1"/>
      <c r="E114" s="1"/>
      <c r="F114" s="48"/>
      <c r="H114" s="24">
        <v>26</v>
      </c>
      <c r="I114" s="1"/>
      <c r="J114" s="1"/>
      <c r="K114" s="1"/>
      <c r="L114" s="48"/>
      <c r="N114" s="24">
        <v>26</v>
      </c>
      <c r="O114" s="1"/>
      <c r="P114" s="1"/>
      <c r="Q114" s="1"/>
      <c r="R114" s="48"/>
      <c r="T114" s="24">
        <v>26</v>
      </c>
      <c r="U114" s="1"/>
      <c r="V114" s="1"/>
      <c r="W114" s="1"/>
      <c r="X114" s="48"/>
    </row>
    <row r="115" spans="2:24" x14ac:dyDescent="0.25">
      <c r="B115" s="24">
        <v>27</v>
      </c>
      <c r="C115" s="1"/>
      <c r="D115" s="1"/>
      <c r="E115" s="1"/>
      <c r="F115" s="48"/>
      <c r="H115" s="24">
        <v>27</v>
      </c>
      <c r="I115" s="1"/>
      <c r="J115" s="1"/>
      <c r="K115" s="1"/>
      <c r="L115" s="48"/>
      <c r="N115" s="24">
        <v>27</v>
      </c>
      <c r="O115" s="1"/>
      <c r="P115" s="1"/>
      <c r="Q115" s="1"/>
      <c r="R115" s="48"/>
      <c r="T115" s="24">
        <v>27</v>
      </c>
      <c r="U115" s="1"/>
      <c r="V115" s="1"/>
      <c r="W115" s="1"/>
      <c r="X115" s="48"/>
    </row>
    <row r="116" spans="2:24" x14ac:dyDescent="0.25">
      <c r="B116" s="24">
        <v>28</v>
      </c>
      <c r="C116" s="1"/>
      <c r="D116" s="1"/>
      <c r="E116" s="1"/>
      <c r="F116" s="48"/>
      <c r="H116" s="24">
        <v>28</v>
      </c>
      <c r="I116" s="1"/>
      <c r="J116" s="1"/>
      <c r="K116" s="1"/>
      <c r="L116" s="48"/>
      <c r="N116" s="24">
        <v>28</v>
      </c>
      <c r="O116" s="1"/>
      <c r="P116" s="1"/>
      <c r="Q116" s="1"/>
      <c r="R116" s="48"/>
      <c r="T116" s="24">
        <v>28</v>
      </c>
      <c r="U116" s="1"/>
      <c r="V116" s="1"/>
      <c r="W116" s="1"/>
      <c r="X116" s="48"/>
    </row>
    <row r="117" spans="2:24" x14ac:dyDescent="0.25">
      <c r="B117" s="24">
        <v>29</v>
      </c>
      <c r="C117" s="1"/>
      <c r="D117" s="1"/>
      <c r="E117" s="1"/>
      <c r="F117" s="48"/>
      <c r="H117" s="24">
        <v>29</v>
      </c>
      <c r="I117" s="1"/>
      <c r="J117" s="1"/>
      <c r="K117" s="1"/>
      <c r="L117" s="48"/>
      <c r="N117" s="24">
        <v>29</v>
      </c>
      <c r="O117" s="1"/>
      <c r="P117" s="1"/>
      <c r="Q117" s="1"/>
      <c r="R117" s="48"/>
      <c r="T117" s="24">
        <v>29</v>
      </c>
      <c r="U117" s="1"/>
      <c r="V117" s="1"/>
      <c r="W117" s="1"/>
      <c r="X117" s="48"/>
    </row>
    <row r="118" spans="2:24" x14ac:dyDescent="0.25">
      <c r="B118" s="24">
        <v>30</v>
      </c>
      <c r="C118" s="1"/>
      <c r="D118" s="1"/>
      <c r="E118" s="1"/>
      <c r="F118" s="48"/>
      <c r="H118" s="24">
        <v>30</v>
      </c>
      <c r="I118" s="1"/>
      <c r="J118" s="1"/>
      <c r="K118" s="1"/>
      <c r="L118" s="48"/>
      <c r="N118" s="24">
        <v>30</v>
      </c>
      <c r="O118" s="1"/>
      <c r="P118" s="1"/>
      <c r="Q118" s="1"/>
      <c r="R118" s="48"/>
      <c r="T118" s="24">
        <v>30</v>
      </c>
      <c r="U118" s="1"/>
      <c r="V118" s="1"/>
      <c r="W118" s="1"/>
      <c r="X118" s="48"/>
    </row>
    <row r="119" spans="2:24" x14ac:dyDescent="0.25">
      <c r="B119" s="24">
        <v>31</v>
      </c>
      <c r="C119" s="1"/>
      <c r="D119" s="1"/>
      <c r="E119" s="1"/>
      <c r="F119" s="48"/>
      <c r="H119" s="24">
        <v>31</v>
      </c>
      <c r="I119" s="1"/>
      <c r="J119" s="1"/>
      <c r="K119" s="1"/>
      <c r="L119" s="48"/>
      <c r="N119" s="24">
        <v>31</v>
      </c>
      <c r="O119" s="1"/>
      <c r="P119" s="1"/>
      <c r="Q119" s="1"/>
      <c r="R119" s="48"/>
      <c r="T119" s="24">
        <v>31</v>
      </c>
      <c r="U119" s="1"/>
      <c r="V119" s="1"/>
      <c r="W119" s="1"/>
      <c r="X119" s="48"/>
    </row>
    <row r="120" spans="2:24" x14ac:dyDescent="0.25">
      <c r="B120" s="24">
        <v>32</v>
      </c>
      <c r="C120" s="1"/>
      <c r="D120" s="1"/>
      <c r="E120" s="1"/>
      <c r="F120" s="48"/>
      <c r="H120" s="24">
        <v>32</v>
      </c>
      <c r="I120" s="1"/>
      <c r="J120" s="1"/>
      <c r="K120" s="1"/>
      <c r="L120" s="48"/>
      <c r="N120" s="24">
        <v>32</v>
      </c>
      <c r="O120" s="1"/>
      <c r="P120" s="1"/>
      <c r="Q120" s="1"/>
      <c r="R120" s="48"/>
      <c r="T120" s="24">
        <v>32</v>
      </c>
      <c r="U120" s="1"/>
      <c r="V120" s="1"/>
      <c r="W120" s="1"/>
      <c r="X120" s="48"/>
    </row>
    <row r="121" spans="2:24" x14ac:dyDescent="0.25">
      <c r="B121" s="33">
        <v>33</v>
      </c>
      <c r="C121" s="1"/>
      <c r="D121" s="1"/>
      <c r="E121" s="1"/>
      <c r="F121" s="49"/>
      <c r="H121" s="33">
        <v>33</v>
      </c>
      <c r="I121" s="1"/>
      <c r="J121" s="1"/>
      <c r="K121" s="1"/>
      <c r="L121" s="49"/>
      <c r="N121" s="33">
        <v>33</v>
      </c>
      <c r="O121" s="1"/>
      <c r="P121" s="1"/>
      <c r="Q121" s="1"/>
      <c r="R121" s="49"/>
      <c r="T121" s="33">
        <v>33</v>
      </c>
      <c r="U121" s="1"/>
      <c r="V121" s="1"/>
      <c r="W121" s="1"/>
      <c r="X121" s="49"/>
    </row>
    <row r="122" spans="2:24" ht="15.75" thickBot="1" x14ac:dyDescent="0.3"/>
    <row r="123" spans="2:24" x14ac:dyDescent="0.25">
      <c r="B123" s="41" t="s">
        <v>4</v>
      </c>
      <c r="C123" s="42">
        <v>13</v>
      </c>
      <c r="H123" s="41" t="s">
        <v>4</v>
      </c>
      <c r="I123" s="42">
        <v>14</v>
      </c>
      <c r="N123" s="41" t="s">
        <v>4</v>
      </c>
      <c r="O123" s="42">
        <v>15</v>
      </c>
      <c r="T123" s="41" t="s">
        <v>4</v>
      </c>
      <c r="U123" s="42">
        <v>16</v>
      </c>
    </row>
    <row r="124" spans="2:24" ht="15.75" thickBot="1" x14ac:dyDescent="0.3">
      <c r="B124" s="43" t="s">
        <v>5</v>
      </c>
      <c r="C124" s="44">
        <v>19</v>
      </c>
      <c r="H124" s="43" t="s">
        <v>5</v>
      </c>
      <c r="I124" s="44">
        <v>19</v>
      </c>
      <c r="N124" s="43" t="s">
        <v>5</v>
      </c>
      <c r="O124" s="44">
        <v>19</v>
      </c>
      <c r="T124" s="43" t="s">
        <v>5</v>
      </c>
      <c r="U124" s="44">
        <v>19</v>
      </c>
    </row>
    <row r="125" spans="2:24" x14ac:dyDescent="0.25">
      <c r="B125" s="45">
        <f>COUNT(Table11328[Width (in.)])</f>
        <v>0</v>
      </c>
      <c r="C125" s="46" t="str">
        <f>IFERROR(AVERAGEIF(Table11328[Width (in.)],"&lt;&gt;0"),"Width Avg")</f>
        <v>Width Avg</v>
      </c>
      <c r="D125" s="47" t="str">
        <f>IFERROR(AVERAGEIF(Table11328[Depth (in.)],"&lt;&gt;0"),"Depth Avg")</f>
        <v>Depth Avg</v>
      </c>
      <c r="E125" s="47" t="str">
        <f>IFERROR(AVERAGEIF(Table11328[Distance to next (in.)],"&lt;&gt;0"),"Dist. Avg")</f>
        <v>Dist. Avg</v>
      </c>
      <c r="H125" s="45">
        <f>COUNT(Table11329[Width (in.)])</f>
        <v>0</v>
      </c>
      <c r="I125" s="46" t="str">
        <f>IFERROR(AVERAGEIF(Table11329[Width (in.)],"&lt;&gt;0"),"Width Avg")</f>
        <v>Width Avg</v>
      </c>
      <c r="J125" s="47" t="str">
        <f>IFERROR(AVERAGEIF(Table11329[Depth (in.)],"&lt;&gt;0"),"Depth Avg")</f>
        <v>Depth Avg</v>
      </c>
      <c r="K125" s="47" t="str">
        <f>IFERROR(AVERAGEIF(Table11329[Distance to next (in.)],"&lt;&gt;0"),"Dist. Avg")</f>
        <v>Dist. Avg</v>
      </c>
      <c r="N125" s="45">
        <f>COUNT(Table11330[Width (in.)])</f>
        <v>0</v>
      </c>
      <c r="O125" s="46" t="str">
        <f>IFERROR(AVERAGEIF(Table11330[Width (in.)],"&lt;&gt;0"),"Width Avg")</f>
        <v>Width Avg</v>
      </c>
      <c r="P125" s="47" t="str">
        <f>IFERROR(AVERAGEIF(Table11330[Depth (in.)],"&lt;&gt;0"),"Depth Avg")</f>
        <v>Depth Avg</v>
      </c>
      <c r="Q125" s="47" t="str">
        <f>IFERROR(AVERAGEIF(Table11330[Distance to next (in.)],"&lt;&gt;0"),"Dist. Avg")</f>
        <v>Dist. Avg</v>
      </c>
      <c r="T125" s="45">
        <f>COUNT(Table11331[Width (in.)])</f>
        <v>0</v>
      </c>
      <c r="U125" s="46" t="str">
        <f>IFERROR(AVERAGEIF(Table11331[Width (in.)],"&lt;&gt;0"),"Width Avg")</f>
        <v>Width Avg</v>
      </c>
      <c r="V125" s="47" t="str">
        <f>IFERROR(AVERAGEIF(Table11331[Depth (in.)],"&lt;&gt;0"),"Depth Avg")</f>
        <v>Depth Avg</v>
      </c>
      <c r="W125" s="47" t="str">
        <f>IFERROR(AVERAGEIF(Table11331[Distance to next (in.)],"&lt;&gt;0"),"Dist. Avg")</f>
        <v>Dist. Avg</v>
      </c>
    </row>
    <row r="126" spans="2:24" ht="45" x14ac:dyDescent="0.25">
      <c r="B126" s="20" t="s">
        <v>6</v>
      </c>
      <c r="C126" s="21" t="s">
        <v>7</v>
      </c>
      <c r="D126" s="21" t="s">
        <v>8</v>
      </c>
      <c r="E126" s="22" t="s">
        <v>9</v>
      </c>
      <c r="F126" s="23" t="s">
        <v>10</v>
      </c>
      <c r="H126" s="20" t="s">
        <v>6</v>
      </c>
      <c r="I126" s="21" t="s">
        <v>7</v>
      </c>
      <c r="J126" s="21" t="s">
        <v>8</v>
      </c>
      <c r="K126" s="22" t="s">
        <v>9</v>
      </c>
      <c r="L126" s="23" t="s">
        <v>10</v>
      </c>
      <c r="N126" s="20" t="s">
        <v>6</v>
      </c>
      <c r="O126" s="21" t="s">
        <v>7</v>
      </c>
      <c r="P126" s="21" t="s">
        <v>8</v>
      </c>
      <c r="Q126" s="22" t="s">
        <v>9</v>
      </c>
      <c r="R126" s="23" t="s">
        <v>10</v>
      </c>
      <c r="T126" s="20" t="s">
        <v>6</v>
      </c>
      <c r="U126" s="21" t="s">
        <v>7</v>
      </c>
      <c r="V126" s="21" t="s">
        <v>8</v>
      </c>
      <c r="W126" s="22" t="s">
        <v>9</v>
      </c>
      <c r="X126" s="23" t="s">
        <v>10</v>
      </c>
    </row>
    <row r="127" spans="2:24" x14ac:dyDescent="0.25">
      <c r="B127" s="24">
        <v>1</v>
      </c>
      <c r="C127" s="1"/>
      <c r="D127" s="1"/>
      <c r="E127" s="1"/>
      <c r="F127" s="48"/>
      <c r="H127" s="24">
        <v>1</v>
      </c>
      <c r="I127" s="1"/>
      <c r="J127" s="1"/>
      <c r="K127" s="1"/>
      <c r="L127" s="48"/>
      <c r="N127" s="24">
        <v>1</v>
      </c>
      <c r="O127" s="1"/>
      <c r="P127" s="1"/>
      <c r="Q127" s="1"/>
      <c r="R127" s="48"/>
      <c r="T127" s="24">
        <v>1</v>
      </c>
      <c r="U127" s="1"/>
      <c r="V127" s="1"/>
      <c r="W127" s="1"/>
      <c r="X127" s="48"/>
    </row>
    <row r="128" spans="2:24" x14ac:dyDescent="0.25">
      <c r="B128" s="24">
        <v>2</v>
      </c>
      <c r="C128" s="1"/>
      <c r="D128" s="1"/>
      <c r="E128" s="1"/>
      <c r="F128" s="48"/>
      <c r="H128" s="24">
        <v>2</v>
      </c>
      <c r="I128" s="1"/>
      <c r="J128" s="1"/>
      <c r="K128" s="1"/>
      <c r="L128" s="48"/>
      <c r="N128" s="24">
        <v>2</v>
      </c>
      <c r="O128" s="1"/>
      <c r="P128" s="1"/>
      <c r="Q128" s="1"/>
      <c r="R128" s="48"/>
      <c r="T128" s="24">
        <v>2</v>
      </c>
      <c r="U128" s="1"/>
      <c r="V128" s="1"/>
      <c r="W128" s="1"/>
      <c r="X128" s="48"/>
    </row>
    <row r="129" spans="2:24" x14ac:dyDescent="0.25">
      <c r="B129" s="24">
        <v>3</v>
      </c>
      <c r="C129" s="1"/>
      <c r="D129" s="1"/>
      <c r="E129" s="1"/>
      <c r="F129" s="48"/>
      <c r="H129" s="24">
        <v>3</v>
      </c>
      <c r="I129" s="1"/>
      <c r="J129" s="1"/>
      <c r="K129" s="1"/>
      <c r="L129" s="48"/>
      <c r="N129" s="24">
        <v>3</v>
      </c>
      <c r="O129" s="1"/>
      <c r="P129" s="1"/>
      <c r="Q129" s="1"/>
      <c r="R129" s="48"/>
      <c r="T129" s="24">
        <v>3</v>
      </c>
      <c r="U129" s="1"/>
      <c r="V129" s="1"/>
      <c r="W129" s="1"/>
      <c r="X129" s="48"/>
    </row>
    <row r="130" spans="2:24" x14ac:dyDescent="0.25">
      <c r="B130" s="24">
        <v>4</v>
      </c>
      <c r="C130" s="1"/>
      <c r="D130" s="1"/>
      <c r="E130" s="1"/>
      <c r="F130" s="48"/>
      <c r="H130" s="24">
        <v>4</v>
      </c>
      <c r="I130" s="1"/>
      <c r="J130" s="1"/>
      <c r="K130" s="1"/>
      <c r="L130" s="48"/>
      <c r="N130" s="24">
        <v>4</v>
      </c>
      <c r="O130" s="1"/>
      <c r="P130" s="1"/>
      <c r="Q130" s="1"/>
      <c r="R130" s="48"/>
      <c r="T130" s="24">
        <v>4</v>
      </c>
      <c r="U130" s="1"/>
      <c r="V130" s="1"/>
      <c r="W130" s="1"/>
      <c r="X130" s="48"/>
    </row>
    <row r="131" spans="2:24" x14ac:dyDescent="0.25">
      <c r="B131" s="24">
        <v>5</v>
      </c>
      <c r="C131" s="1"/>
      <c r="D131" s="1"/>
      <c r="E131" s="1"/>
      <c r="F131" s="48"/>
      <c r="H131" s="24">
        <v>5</v>
      </c>
      <c r="I131" s="1"/>
      <c r="J131" s="1"/>
      <c r="K131" s="1"/>
      <c r="L131" s="48"/>
      <c r="N131" s="24">
        <v>5</v>
      </c>
      <c r="O131" s="1"/>
      <c r="P131" s="1"/>
      <c r="Q131" s="1"/>
      <c r="R131" s="48"/>
      <c r="T131" s="24">
        <v>5</v>
      </c>
      <c r="U131" s="1"/>
      <c r="V131" s="1"/>
      <c r="W131" s="1"/>
      <c r="X131" s="48"/>
    </row>
    <row r="132" spans="2:24" x14ac:dyDescent="0.25">
      <c r="B132" s="24">
        <v>6</v>
      </c>
      <c r="C132" s="1"/>
      <c r="D132" s="1"/>
      <c r="E132" s="1"/>
      <c r="F132" s="48"/>
      <c r="H132" s="24">
        <v>6</v>
      </c>
      <c r="I132" s="1"/>
      <c r="J132" s="1"/>
      <c r="K132" s="1"/>
      <c r="L132" s="48"/>
      <c r="N132" s="24">
        <v>6</v>
      </c>
      <c r="O132" s="1"/>
      <c r="P132" s="1"/>
      <c r="Q132" s="1"/>
      <c r="R132" s="48"/>
      <c r="T132" s="24">
        <v>6</v>
      </c>
      <c r="U132" s="1"/>
      <c r="V132" s="1"/>
      <c r="W132" s="1"/>
      <c r="X132" s="48"/>
    </row>
    <row r="133" spans="2:24" x14ac:dyDescent="0.25">
      <c r="B133" s="24">
        <v>7</v>
      </c>
      <c r="C133" s="1"/>
      <c r="D133" s="1"/>
      <c r="E133" s="1"/>
      <c r="F133" s="48"/>
      <c r="H133" s="24">
        <v>7</v>
      </c>
      <c r="I133" s="1"/>
      <c r="J133" s="1"/>
      <c r="K133" s="1"/>
      <c r="L133" s="48"/>
      <c r="N133" s="24">
        <v>7</v>
      </c>
      <c r="O133" s="1"/>
      <c r="P133" s="1"/>
      <c r="Q133" s="1"/>
      <c r="R133" s="48"/>
      <c r="T133" s="24">
        <v>7</v>
      </c>
      <c r="U133" s="1"/>
      <c r="V133" s="1"/>
      <c r="W133" s="1"/>
      <c r="X133" s="48"/>
    </row>
    <row r="134" spans="2:24" x14ac:dyDescent="0.25">
      <c r="B134" s="24">
        <v>8</v>
      </c>
      <c r="C134" s="1"/>
      <c r="D134" s="1"/>
      <c r="E134" s="1"/>
      <c r="F134" s="48"/>
      <c r="H134" s="24">
        <v>8</v>
      </c>
      <c r="I134" s="1"/>
      <c r="J134" s="1"/>
      <c r="K134" s="1"/>
      <c r="L134" s="48"/>
      <c r="N134" s="24">
        <v>8</v>
      </c>
      <c r="O134" s="1"/>
      <c r="P134" s="1"/>
      <c r="Q134" s="1"/>
      <c r="R134" s="48"/>
      <c r="T134" s="24">
        <v>8</v>
      </c>
      <c r="U134" s="1"/>
      <c r="V134" s="1"/>
      <c r="W134" s="1"/>
      <c r="X134" s="48"/>
    </row>
    <row r="135" spans="2:24" x14ac:dyDescent="0.25">
      <c r="B135" s="24">
        <v>9</v>
      </c>
      <c r="C135" s="1"/>
      <c r="D135" s="1"/>
      <c r="E135" s="1"/>
      <c r="F135" s="48"/>
      <c r="H135" s="24">
        <v>9</v>
      </c>
      <c r="I135" s="1"/>
      <c r="J135" s="1"/>
      <c r="K135" s="1"/>
      <c r="L135" s="48"/>
      <c r="N135" s="24">
        <v>9</v>
      </c>
      <c r="O135" s="1"/>
      <c r="P135" s="1"/>
      <c r="Q135" s="1"/>
      <c r="R135" s="48"/>
      <c r="T135" s="24">
        <v>9</v>
      </c>
      <c r="U135" s="1"/>
      <c r="V135" s="1"/>
      <c r="W135" s="1"/>
      <c r="X135" s="48"/>
    </row>
    <row r="136" spans="2:24" x14ac:dyDescent="0.25">
      <c r="B136" s="24">
        <v>10</v>
      </c>
      <c r="C136" s="1"/>
      <c r="D136" s="1"/>
      <c r="E136" s="1"/>
      <c r="F136" s="48"/>
      <c r="H136" s="24">
        <v>10</v>
      </c>
      <c r="I136" s="1"/>
      <c r="J136" s="1"/>
      <c r="K136" s="1"/>
      <c r="L136" s="48"/>
      <c r="N136" s="24">
        <v>10</v>
      </c>
      <c r="O136" s="1"/>
      <c r="P136" s="1"/>
      <c r="Q136" s="1"/>
      <c r="R136" s="48"/>
      <c r="T136" s="24">
        <v>10</v>
      </c>
      <c r="U136" s="1"/>
      <c r="V136" s="1"/>
      <c r="W136" s="1"/>
      <c r="X136" s="48"/>
    </row>
    <row r="137" spans="2:24" x14ac:dyDescent="0.25">
      <c r="B137" s="24">
        <v>11</v>
      </c>
      <c r="C137" s="1"/>
      <c r="D137" s="1"/>
      <c r="E137" s="1"/>
      <c r="F137" s="48"/>
      <c r="H137" s="24">
        <v>11</v>
      </c>
      <c r="I137" s="1"/>
      <c r="J137" s="1"/>
      <c r="K137" s="1"/>
      <c r="L137" s="48"/>
      <c r="N137" s="24">
        <v>11</v>
      </c>
      <c r="O137" s="1"/>
      <c r="P137" s="1"/>
      <c r="Q137" s="1"/>
      <c r="R137" s="48"/>
      <c r="T137" s="24">
        <v>11</v>
      </c>
      <c r="U137" s="1"/>
      <c r="V137" s="1"/>
      <c r="W137" s="1"/>
      <c r="X137" s="48"/>
    </row>
    <row r="138" spans="2:24" x14ac:dyDescent="0.25">
      <c r="B138" s="24">
        <v>12</v>
      </c>
      <c r="C138" s="1"/>
      <c r="D138" s="1"/>
      <c r="E138" s="1"/>
      <c r="F138" s="48"/>
      <c r="H138" s="24">
        <v>12</v>
      </c>
      <c r="I138" s="1"/>
      <c r="J138" s="1"/>
      <c r="K138" s="1"/>
      <c r="L138" s="48"/>
      <c r="N138" s="24">
        <v>12</v>
      </c>
      <c r="O138" s="1"/>
      <c r="P138" s="1"/>
      <c r="Q138" s="1"/>
      <c r="R138" s="48"/>
      <c r="T138" s="24">
        <v>12</v>
      </c>
      <c r="U138" s="1"/>
      <c r="V138" s="1"/>
      <c r="W138" s="1"/>
      <c r="X138" s="48"/>
    </row>
    <row r="139" spans="2:24" x14ac:dyDescent="0.25">
      <c r="B139" s="24">
        <v>13</v>
      </c>
      <c r="C139" s="1"/>
      <c r="D139" s="1"/>
      <c r="E139" s="1"/>
      <c r="F139" s="48"/>
      <c r="H139" s="24">
        <v>13</v>
      </c>
      <c r="I139" s="1"/>
      <c r="J139" s="1"/>
      <c r="K139" s="1"/>
      <c r="L139" s="48"/>
      <c r="N139" s="24">
        <v>13</v>
      </c>
      <c r="O139" s="1"/>
      <c r="P139" s="1"/>
      <c r="Q139" s="1"/>
      <c r="R139" s="48"/>
      <c r="T139" s="24">
        <v>13</v>
      </c>
      <c r="U139" s="1"/>
      <c r="V139" s="1"/>
      <c r="W139" s="1"/>
      <c r="X139" s="48"/>
    </row>
    <row r="140" spans="2:24" x14ac:dyDescent="0.25">
      <c r="B140" s="24">
        <v>14</v>
      </c>
      <c r="C140" s="1"/>
      <c r="D140" s="1"/>
      <c r="E140" s="1"/>
      <c r="F140" s="48"/>
      <c r="H140" s="24">
        <v>14</v>
      </c>
      <c r="I140" s="1"/>
      <c r="J140" s="1"/>
      <c r="K140" s="1"/>
      <c r="L140" s="48"/>
      <c r="N140" s="24">
        <v>14</v>
      </c>
      <c r="O140" s="1"/>
      <c r="P140" s="1"/>
      <c r="Q140" s="1"/>
      <c r="R140" s="48"/>
      <c r="T140" s="24">
        <v>14</v>
      </c>
      <c r="U140" s="1"/>
      <c r="V140" s="1"/>
      <c r="W140" s="1"/>
      <c r="X140" s="48"/>
    </row>
    <row r="141" spans="2:24" x14ac:dyDescent="0.25">
      <c r="B141" s="24">
        <v>15</v>
      </c>
      <c r="C141" s="1"/>
      <c r="D141" s="1"/>
      <c r="E141" s="1"/>
      <c r="F141" s="48"/>
      <c r="H141" s="24">
        <v>15</v>
      </c>
      <c r="I141" s="1"/>
      <c r="J141" s="1"/>
      <c r="K141" s="1"/>
      <c r="L141" s="48"/>
      <c r="N141" s="24">
        <v>15</v>
      </c>
      <c r="O141" s="1"/>
      <c r="P141" s="1"/>
      <c r="Q141" s="1"/>
      <c r="R141" s="48"/>
      <c r="T141" s="24">
        <v>15</v>
      </c>
      <c r="U141" s="1"/>
      <c r="V141" s="1"/>
      <c r="W141" s="1"/>
      <c r="X141" s="48"/>
    </row>
    <row r="142" spans="2:24" x14ac:dyDescent="0.25">
      <c r="B142" s="24">
        <v>16</v>
      </c>
      <c r="C142" s="1"/>
      <c r="D142" s="1"/>
      <c r="E142" s="1"/>
      <c r="F142" s="48"/>
      <c r="H142" s="24">
        <v>16</v>
      </c>
      <c r="I142" s="1"/>
      <c r="J142" s="1"/>
      <c r="K142" s="1"/>
      <c r="L142" s="48"/>
      <c r="N142" s="24">
        <v>16</v>
      </c>
      <c r="O142" s="1"/>
      <c r="P142" s="1"/>
      <c r="Q142" s="1"/>
      <c r="R142" s="48"/>
      <c r="T142" s="24">
        <v>16</v>
      </c>
      <c r="U142" s="1"/>
      <c r="V142" s="1"/>
      <c r="W142" s="1"/>
      <c r="X142" s="48"/>
    </row>
    <row r="143" spans="2:24" x14ac:dyDescent="0.25">
      <c r="B143" s="24">
        <v>17</v>
      </c>
      <c r="C143" s="1"/>
      <c r="D143" s="1"/>
      <c r="E143" s="1"/>
      <c r="F143" s="48"/>
      <c r="H143" s="24">
        <v>17</v>
      </c>
      <c r="I143" s="1"/>
      <c r="J143" s="1"/>
      <c r="K143" s="1"/>
      <c r="L143" s="48"/>
      <c r="N143" s="24">
        <v>17</v>
      </c>
      <c r="O143" s="1"/>
      <c r="P143" s="1"/>
      <c r="Q143" s="1"/>
      <c r="R143" s="48"/>
      <c r="T143" s="24">
        <v>17</v>
      </c>
      <c r="U143" s="1"/>
      <c r="V143" s="1"/>
      <c r="W143" s="1"/>
      <c r="X143" s="48"/>
    </row>
    <row r="144" spans="2:24" x14ac:dyDescent="0.25">
      <c r="B144" s="24">
        <v>18</v>
      </c>
      <c r="C144" s="1"/>
      <c r="D144" s="1"/>
      <c r="E144" s="1"/>
      <c r="F144" s="49"/>
      <c r="H144" s="24">
        <v>18</v>
      </c>
      <c r="I144" s="1"/>
      <c r="J144" s="1"/>
      <c r="K144" s="1"/>
      <c r="L144" s="49"/>
      <c r="N144" s="24">
        <v>18</v>
      </c>
      <c r="O144" s="1"/>
      <c r="P144" s="1"/>
      <c r="Q144" s="1"/>
      <c r="R144" s="49"/>
      <c r="T144" s="24">
        <v>18</v>
      </c>
      <c r="U144" s="1"/>
      <c r="V144" s="1"/>
      <c r="W144" s="1"/>
      <c r="X144" s="49"/>
    </row>
    <row r="145" spans="2:24" x14ac:dyDescent="0.25">
      <c r="B145" s="24">
        <v>19</v>
      </c>
      <c r="C145" s="1"/>
      <c r="D145" s="1"/>
      <c r="E145" s="1"/>
      <c r="F145" s="48"/>
      <c r="H145" s="24">
        <v>19</v>
      </c>
      <c r="I145" s="1"/>
      <c r="J145" s="1"/>
      <c r="K145" s="1"/>
      <c r="L145" s="48"/>
      <c r="N145" s="24">
        <v>19</v>
      </c>
      <c r="O145" s="1"/>
      <c r="P145" s="1"/>
      <c r="Q145" s="1"/>
      <c r="R145" s="48"/>
      <c r="T145" s="24">
        <v>19</v>
      </c>
      <c r="U145" s="1"/>
      <c r="V145" s="1"/>
      <c r="W145" s="1"/>
      <c r="X145" s="48"/>
    </row>
    <row r="146" spans="2:24" x14ac:dyDescent="0.25">
      <c r="B146" s="24">
        <v>20</v>
      </c>
      <c r="C146" s="1"/>
      <c r="D146" s="1"/>
      <c r="E146" s="1"/>
      <c r="F146" s="48"/>
      <c r="H146" s="24">
        <v>20</v>
      </c>
      <c r="I146" s="1"/>
      <c r="J146" s="1"/>
      <c r="K146" s="1"/>
      <c r="L146" s="48"/>
      <c r="N146" s="24">
        <v>20</v>
      </c>
      <c r="O146" s="1"/>
      <c r="P146" s="1"/>
      <c r="Q146" s="1"/>
      <c r="R146" s="48"/>
      <c r="T146" s="24">
        <v>20</v>
      </c>
      <c r="U146" s="1"/>
      <c r="V146" s="1"/>
      <c r="W146" s="1"/>
      <c r="X146" s="48"/>
    </row>
    <row r="147" spans="2:24" x14ac:dyDescent="0.25">
      <c r="B147" s="24">
        <v>21</v>
      </c>
      <c r="C147" s="1"/>
      <c r="D147" s="1"/>
      <c r="E147" s="1"/>
      <c r="F147" s="48"/>
      <c r="H147" s="24">
        <v>21</v>
      </c>
      <c r="I147" s="1"/>
      <c r="J147" s="1"/>
      <c r="K147" s="1"/>
      <c r="L147" s="48"/>
      <c r="N147" s="24">
        <v>21</v>
      </c>
      <c r="O147" s="1"/>
      <c r="P147" s="1"/>
      <c r="Q147" s="1"/>
      <c r="R147" s="48"/>
      <c r="T147" s="24">
        <v>21</v>
      </c>
      <c r="U147" s="1"/>
      <c r="V147" s="1"/>
      <c r="W147" s="1"/>
      <c r="X147" s="48"/>
    </row>
    <row r="148" spans="2:24" x14ac:dyDescent="0.25">
      <c r="B148" s="24">
        <v>22</v>
      </c>
      <c r="C148" s="1"/>
      <c r="D148" s="1"/>
      <c r="E148" s="1"/>
      <c r="F148" s="48"/>
      <c r="H148" s="24">
        <v>22</v>
      </c>
      <c r="I148" s="1"/>
      <c r="J148" s="1"/>
      <c r="K148" s="1"/>
      <c r="L148" s="48"/>
      <c r="N148" s="24">
        <v>22</v>
      </c>
      <c r="O148" s="1"/>
      <c r="P148" s="1"/>
      <c r="Q148" s="1"/>
      <c r="R148" s="48"/>
      <c r="T148" s="24">
        <v>22</v>
      </c>
      <c r="U148" s="1"/>
      <c r="V148" s="1"/>
      <c r="W148" s="1"/>
      <c r="X148" s="48"/>
    </row>
    <row r="149" spans="2:24" x14ac:dyDescent="0.25">
      <c r="B149" s="24">
        <v>23</v>
      </c>
      <c r="C149" s="1"/>
      <c r="D149" s="1"/>
      <c r="E149" s="1"/>
      <c r="F149" s="48"/>
      <c r="H149" s="24">
        <v>23</v>
      </c>
      <c r="I149" s="1"/>
      <c r="J149" s="1"/>
      <c r="K149" s="1"/>
      <c r="L149" s="48"/>
      <c r="N149" s="24">
        <v>23</v>
      </c>
      <c r="O149" s="1"/>
      <c r="P149" s="1"/>
      <c r="Q149" s="1"/>
      <c r="R149" s="48"/>
      <c r="T149" s="24">
        <v>23</v>
      </c>
      <c r="U149" s="1"/>
      <c r="V149" s="1"/>
      <c r="W149" s="1"/>
      <c r="X149" s="48"/>
    </row>
    <row r="150" spans="2:24" x14ac:dyDescent="0.25">
      <c r="B150" s="24">
        <v>24</v>
      </c>
      <c r="C150" s="1"/>
      <c r="D150" s="1"/>
      <c r="E150" s="1"/>
      <c r="F150" s="48"/>
      <c r="H150" s="24">
        <v>24</v>
      </c>
      <c r="I150" s="1"/>
      <c r="J150" s="1"/>
      <c r="K150" s="1"/>
      <c r="L150" s="48"/>
      <c r="N150" s="24">
        <v>24</v>
      </c>
      <c r="O150" s="1"/>
      <c r="P150" s="1"/>
      <c r="Q150" s="1"/>
      <c r="R150" s="48"/>
      <c r="T150" s="24">
        <v>24</v>
      </c>
      <c r="U150" s="1"/>
      <c r="V150" s="1"/>
      <c r="W150" s="1"/>
      <c r="X150" s="48"/>
    </row>
    <row r="151" spans="2:24" x14ac:dyDescent="0.25">
      <c r="B151" s="24">
        <v>25</v>
      </c>
      <c r="C151" s="1"/>
      <c r="D151" s="1"/>
      <c r="E151" s="1"/>
      <c r="F151" s="48"/>
      <c r="H151" s="24">
        <v>25</v>
      </c>
      <c r="I151" s="1"/>
      <c r="J151" s="1"/>
      <c r="K151" s="1"/>
      <c r="L151" s="48"/>
      <c r="N151" s="24">
        <v>25</v>
      </c>
      <c r="O151" s="1"/>
      <c r="P151" s="1"/>
      <c r="Q151" s="1"/>
      <c r="R151" s="48"/>
      <c r="T151" s="24">
        <v>25</v>
      </c>
      <c r="U151" s="1"/>
      <c r="V151" s="1"/>
      <c r="W151" s="1"/>
      <c r="X151" s="48"/>
    </row>
    <row r="152" spans="2:24" x14ac:dyDescent="0.25">
      <c r="B152" s="24">
        <v>26</v>
      </c>
      <c r="C152" s="1"/>
      <c r="D152" s="1"/>
      <c r="E152" s="1"/>
      <c r="F152" s="48"/>
      <c r="H152" s="24">
        <v>26</v>
      </c>
      <c r="I152" s="1"/>
      <c r="J152" s="1"/>
      <c r="K152" s="1"/>
      <c r="L152" s="48"/>
      <c r="N152" s="24">
        <v>26</v>
      </c>
      <c r="O152" s="1"/>
      <c r="P152" s="1"/>
      <c r="Q152" s="1"/>
      <c r="R152" s="48"/>
      <c r="T152" s="24">
        <v>26</v>
      </c>
      <c r="U152" s="1"/>
      <c r="V152" s="1"/>
      <c r="W152" s="1"/>
      <c r="X152" s="48"/>
    </row>
    <row r="153" spans="2:24" x14ac:dyDescent="0.25">
      <c r="B153" s="24">
        <v>27</v>
      </c>
      <c r="C153" s="1"/>
      <c r="D153" s="1"/>
      <c r="E153" s="1"/>
      <c r="F153" s="48"/>
      <c r="H153" s="24">
        <v>27</v>
      </c>
      <c r="I153" s="1"/>
      <c r="J153" s="1"/>
      <c r="K153" s="1"/>
      <c r="L153" s="48"/>
      <c r="N153" s="24">
        <v>27</v>
      </c>
      <c r="O153" s="1"/>
      <c r="P153" s="1"/>
      <c r="Q153" s="1"/>
      <c r="R153" s="48"/>
      <c r="T153" s="24">
        <v>27</v>
      </c>
      <c r="U153" s="1"/>
      <c r="V153" s="1"/>
      <c r="W153" s="1"/>
      <c r="X153" s="48"/>
    </row>
    <row r="154" spans="2:24" x14ac:dyDescent="0.25">
      <c r="B154" s="24">
        <v>28</v>
      </c>
      <c r="C154" s="1"/>
      <c r="D154" s="1"/>
      <c r="E154" s="1"/>
      <c r="F154" s="48"/>
      <c r="H154" s="24">
        <v>28</v>
      </c>
      <c r="I154" s="1"/>
      <c r="J154" s="1"/>
      <c r="K154" s="1"/>
      <c r="L154" s="48"/>
      <c r="N154" s="24">
        <v>28</v>
      </c>
      <c r="O154" s="1"/>
      <c r="P154" s="1"/>
      <c r="Q154" s="1"/>
      <c r="R154" s="48"/>
      <c r="T154" s="24">
        <v>28</v>
      </c>
      <c r="U154" s="1"/>
      <c r="V154" s="1"/>
      <c r="W154" s="1"/>
      <c r="X154" s="48"/>
    </row>
    <row r="155" spans="2:24" x14ac:dyDescent="0.25">
      <c r="B155" s="24">
        <v>29</v>
      </c>
      <c r="C155" s="1"/>
      <c r="D155" s="1"/>
      <c r="E155" s="1"/>
      <c r="F155" s="48"/>
      <c r="H155" s="24">
        <v>29</v>
      </c>
      <c r="I155" s="1"/>
      <c r="J155" s="1"/>
      <c r="K155" s="1"/>
      <c r="L155" s="48"/>
      <c r="N155" s="24">
        <v>29</v>
      </c>
      <c r="O155" s="1"/>
      <c r="P155" s="1"/>
      <c r="Q155" s="1"/>
      <c r="R155" s="48"/>
      <c r="T155" s="24">
        <v>29</v>
      </c>
      <c r="U155" s="1"/>
      <c r="V155" s="1"/>
      <c r="W155" s="1"/>
      <c r="X155" s="48"/>
    </row>
    <row r="156" spans="2:24" x14ac:dyDescent="0.25">
      <c r="B156" s="24">
        <v>30</v>
      </c>
      <c r="C156" s="1"/>
      <c r="D156" s="1"/>
      <c r="E156" s="1"/>
      <c r="F156" s="48"/>
      <c r="H156" s="24">
        <v>30</v>
      </c>
      <c r="I156" s="1"/>
      <c r="J156" s="1"/>
      <c r="K156" s="1"/>
      <c r="L156" s="48"/>
      <c r="N156" s="24">
        <v>30</v>
      </c>
      <c r="O156" s="1"/>
      <c r="P156" s="1"/>
      <c r="Q156" s="1"/>
      <c r="R156" s="48"/>
      <c r="T156" s="24">
        <v>30</v>
      </c>
      <c r="U156" s="1"/>
      <c r="V156" s="1"/>
      <c r="W156" s="1"/>
      <c r="X156" s="48"/>
    </row>
    <row r="157" spans="2:24" x14ac:dyDescent="0.25">
      <c r="B157" s="24">
        <v>31</v>
      </c>
      <c r="C157" s="1"/>
      <c r="D157" s="1"/>
      <c r="E157" s="1"/>
      <c r="F157" s="48"/>
      <c r="H157" s="24">
        <v>31</v>
      </c>
      <c r="I157" s="1"/>
      <c r="J157" s="1"/>
      <c r="K157" s="1"/>
      <c r="L157" s="48"/>
      <c r="N157" s="24">
        <v>31</v>
      </c>
      <c r="O157" s="1"/>
      <c r="P157" s="1"/>
      <c r="Q157" s="1"/>
      <c r="R157" s="48"/>
      <c r="T157" s="24">
        <v>31</v>
      </c>
      <c r="U157" s="1"/>
      <c r="V157" s="1"/>
      <c r="W157" s="1"/>
      <c r="X157" s="48"/>
    </row>
    <row r="158" spans="2:24" x14ac:dyDescent="0.25">
      <c r="B158" s="24">
        <v>32</v>
      </c>
      <c r="C158" s="1"/>
      <c r="D158" s="1"/>
      <c r="E158" s="1"/>
      <c r="F158" s="48"/>
      <c r="H158" s="24">
        <v>32</v>
      </c>
      <c r="I158" s="1"/>
      <c r="J158" s="1"/>
      <c r="K158" s="1"/>
      <c r="L158" s="48"/>
      <c r="N158" s="24">
        <v>32</v>
      </c>
      <c r="O158" s="1"/>
      <c r="P158" s="1"/>
      <c r="Q158" s="1"/>
      <c r="R158" s="48"/>
      <c r="T158" s="24">
        <v>32</v>
      </c>
      <c r="U158" s="1"/>
      <c r="V158" s="1"/>
      <c r="W158" s="1"/>
      <c r="X158" s="48"/>
    </row>
    <row r="159" spans="2:24" x14ac:dyDescent="0.25">
      <c r="B159" s="33">
        <v>33</v>
      </c>
      <c r="C159" s="1"/>
      <c r="D159" s="1"/>
      <c r="E159" s="1"/>
      <c r="F159" s="49"/>
      <c r="H159" s="33">
        <v>33</v>
      </c>
      <c r="I159" s="1"/>
      <c r="J159" s="1"/>
      <c r="K159" s="1"/>
      <c r="L159" s="49"/>
      <c r="N159" s="33">
        <v>33</v>
      </c>
      <c r="O159" s="1"/>
      <c r="P159" s="1"/>
      <c r="Q159" s="1"/>
      <c r="R159" s="49"/>
      <c r="T159" s="33">
        <v>33</v>
      </c>
      <c r="U159" s="1"/>
      <c r="V159" s="1"/>
      <c r="W159" s="1"/>
      <c r="X159" s="49"/>
    </row>
  </sheetData>
  <mergeCells count="7">
    <mergeCell ref="H1:L2"/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  <pageSetup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8"/>
  <sheetViews>
    <sheetView topLeftCell="F1" workbookViewId="0">
      <selection activeCell="Y39" activeCellId="2" sqref="Y7:Y16 Y23:Y32 Y39:Y48"/>
    </sheetView>
  </sheetViews>
  <sheetFormatPr defaultRowHeight="15" x14ac:dyDescent="0.25"/>
  <cols>
    <col min="1" max="1" width="2.85546875" customWidth="1"/>
    <col min="2" max="2" width="8" bestFit="1" customWidth="1"/>
    <col min="3" max="3" width="8.5703125" bestFit="1" customWidth="1"/>
    <col min="4" max="4" width="14.140625" customWidth="1"/>
    <col min="5" max="5" width="16.5703125" customWidth="1"/>
    <col min="6" max="6" width="2.85546875" customWidth="1"/>
    <col min="7" max="7" width="8" bestFit="1" customWidth="1"/>
    <col min="8" max="8" width="8.5703125" bestFit="1" customWidth="1"/>
    <col min="9" max="9" width="14.140625" customWidth="1"/>
    <col min="10" max="10" width="16.5703125" customWidth="1"/>
    <col min="11" max="11" width="2.85546875" customWidth="1"/>
    <col min="12" max="12" width="8" bestFit="1" customWidth="1"/>
    <col min="13" max="13" width="8.5703125" bestFit="1" customWidth="1"/>
    <col min="14" max="14" width="14.140625" customWidth="1"/>
    <col min="15" max="15" width="16.5703125" customWidth="1"/>
    <col min="16" max="16" width="2.85546875" customWidth="1"/>
    <col min="17" max="17" width="8" bestFit="1" customWidth="1"/>
    <col min="18" max="18" width="8.5703125" bestFit="1" customWidth="1"/>
    <col min="19" max="19" width="14.140625" customWidth="1"/>
    <col min="20" max="20" width="16.5703125" customWidth="1"/>
    <col min="21" max="21" width="2.85546875" customWidth="1"/>
    <col min="22" max="22" width="8" bestFit="1" customWidth="1"/>
    <col min="23" max="23" width="8.5703125" bestFit="1" customWidth="1"/>
    <col min="24" max="24" width="14.140625" customWidth="1"/>
    <col min="25" max="25" width="16.5703125" customWidth="1"/>
  </cols>
  <sheetData>
    <row r="1" spans="2:25" ht="15.75" thickBot="1" x14ac:dyDescent="0.3"/>
    <row r="2" spans="2:25" x14ac:dyDescent="0.25">
      <c r="B2" s="59" t="s">
        <v>19</v>
      </c>
      <c r="C2" s="60"/>
      <c r="D2" s="5">
        <v>1</v>
      </c>
      <c r="G2" s="59" t="s">
        <v>19</v>
      </c>
      <c r="H2" s="60"/>
      <c r="I2" s="5">
        <v>2</v>
      </c>
      <c r="L2" s="59" t="s">
        <v>19</v>
      </c>
      <c r="M2" s="60"/>
      <c r="N2" s="5">
        <v>3</v>
      </c>
      <c r="Q2" s="59" t="s">
        <v>19</v>
      </c>
      <c r="R2" s="60"/>
      <c r="S2" s="5">
        <v>4</v>
      </c>
      <c r="V2" s="59" t="s">
        <v>19</v>
      </c>
      <c r="W2" s="60"/>
      <c r="X2" s="5">
        <v>5</v>
      </c>
    </row>
    <row r="3" spans="2:25" x14ac:dyDescent="0.25">
      <c r="B3" s="61" t="s">
        <v>13</v>
      </c>
      <c r="C3" s="62"/>
      <c r="D3" s="31">
        <v>12</v>
      </c>
      <c r="G3" s="61" t="s">
        <v>13</v>
      </c>
      <c r="H3" s="62"/>
      <c r="I3" s="31">
        <v>12</v>
      </c>
      <c r="L3" s="61" t="s">
        <v>13</v>
      </c>
      <c r="M3" s="62"/>
      <c r="N3" s="31">
        <v>12</v>
      </c>
      <c r="Q3" s="61" t="s">
        <v>13</v>
      </c>
      <c r="R3" s="62"/>
      <c r="S3" s="31">
        <v>12</v>
      </c>
      <c r="V3" s="61" t="s">
        <v>13</v>
      </c>
      <c r="W3" s="62"/>
      <c r="X3" s="31">
        <v>12</v>
      </c>
    </row>
    <row r="4" spans="2:25" ht="15.75" thickBot="1" x14ac:dyDescent="0.3">
      <c r="B4" s="63" t="s">
        <v>14</v>
      </c>
      <c r="C4" s="64"/>
      <c r="D4" s="32">
        <v>12</v>
      </c>
      <c r="G4" s="63" t="s">
        <v>14</v>
      </c>
      <c r="H4" s="64"/>
      <c r="I4" s="32">
        <v>12</v>
      </c>
      <c r="L4" s="63" t="s">
        <v>14</v>
      </c>
      <c r="M4" s="64"/>
      <c r="N4" s="32">
        <v>12</v>
      </c>
      <c r="Q4" s="63" t="s">
        <v>14</v>
      </c>
      <c r="R4" s="64"/>
      <c r="S4" s="32">
        <v>12</v>
      </c>
      <c r="V4" s="63" t="s">
        <v>14</v>
      </c>
      <c r="W4" s="64"/>
      <c r="X4" s="32">
        <v>12</v>
      </c>
    </row>
    <row r="5" spans="2:25" x14ac:dyDescent="0.25">
      <c r="B5" s="35">
        <f>COUNT(Table37[Distance to next (ft.)])</f>
        <v>0</v>
      </c>
      <c r="C5" s="35" t="str">
        <f>IFERROR(AVERAGEIF(Table37[Distance to next (ft.)],"&lt;&gt;0"),"Dist. Avg")</f>
        <v>Dist. Avg</v>
      </c>
      <c r="D5" s="35" t="str">
        <f>IFERROR(AVERAGEIF(Table37[Circumference (in.)],"&lt;&gt;0"),"Circ. Avg")</f>
        <v>Circ. Avg</v>
      </c>
      <c r="G5" s="35">
        <f>COUNT(Table3714[Distance to next (ft.)])</f>
        <v>0</v>
      </c>
      <c r="H5" s="35" t="str">
        <f>IFERROR(AVERAGEIF(Table3714[Distance to next (ft.)],"&lt;&gt;0"),"Dist. Avg")</f>
        <v>Dist. Avg</v>
      </c>
      <c r="I5" s="35" t="str">
        <f>IFERROR(AVERAGEIF(Table3714[Circumference (in.)],"&lt;&gt;0"),"Circ. Avg")</f>
        <v>Circ. Avg</v>
      </c>
      <c r="L5" s="35">
        <f>COUNT(Table3715[Distance to next (ft.)])</f>
        <v>0</v>
      </c>
      <c r="M5" s="9" t="str">
        <f>IFERROR(AVERAGEIF(Table3715[Distance to next (ft.)],"&lt;&gt;0"),"Dist. Avg")</f>
        <v>Dist. Avg</v>
      </c>
      <c r="N5" s="9" t="str">
        <f>IFERROR(AVERAGEIF(Table3715[Circumference (in.)],"&lt;&gt;0"),"Circ. Avg")</f>
        <v>Circ. Avg</v>
      </c>
      <c r="Q5" s="35">
        <f>COUNT(Table3716[Distance to next (ft.)])</f>
        <v>0</v>
      </c>
      <c r="R5" s="9" t="str">
        <f>IFERROR(AVERAGEIF(Table3716[Distance to next (ft.)],"&lt;&gt;0"),"Dist. Avg")</f>
        <v>Dist. Avg</v>
      </c>
      <c r="S5" s="9" t="str">
        <f>IFERROR(AVERAGEIF(Table3716[Circumference (in.)],"&lt;&gt;0"),"Circ. Avg")</f>
        <v>Circ. Avg</v>
      </c>
      <c r="V5" s="35">
        <f>COUNT(Table3717[Distance to next (ft.)])</f>
        <v>0</v>
      </c>
      <c r="W5" s="35" t="str">
        <f>IFERROR(AVERAGEIF(Table3717[Distance to next (ft.)],"&lt;&gt;0"),"Dist. Avg")</f>
        <v>Dist. Avg</v>
      </c>
      <c r="X5" s="35" t="str">
        <f>IFERROR(AVERAGEIF(Table3717[Circumference (in.)],"&lt;&gt;0"),"Circ. Avg")</f>
        <v>Circ. Avg</v>
      </c>
    </row>
    <row r="6" spans="2:25" ht="45" x14ac:dyDescent="0.25">
      <c r="B6" s="6" t="s">
        <v>15</v>
      </c>
      <c r="C6" s="2" t="s">
        <v>16</v>
      </c>
      <c r="D6" s="2" t="s">
        <v>17</v>
      </c>
      <c r="E6" s="3" t="s">
        <v>10</v>
      </c>
      <c r="G6" s="6" t="s">
        <v>15</v>
      </c>
      <c r="H6" s="2" t="s">
        <v>16</v>
      </c>
      <c r="I6" s="2" t="s">
        <v>17</v>
      </c>
      <c r="J6" s="3" t="s">
        <v>10</v>
      </c>
      <c r="L6" s="6" t="s">
        <v>15</v>
      </c>
      <c r="M6" s="2" t="s">
        <v>16</v>
      </c>
      <c r="N6" s="2" t="s">
        <v>17</v>
      </c>
      <c r="O6" s="3" t="s">
        <v>10</v>
      </c>
      <c r="Q6" s="6" t="s">
        <v>15</v>
      </c>
      <c r="R6" s="2" t="s">
        <v>16</v>
      </c>
      <c r="S6" s="2" t="s">
        <v>17</v>
      </c>
      <c r="T6" s="3" t="s">
        <v>10</v>
      </c>
      <c r="V6" s="6" t="s">
        <v>15</v>
      </c>
      <c r="W6" s="2" t="s">
        <v>16</v>
      </c>
      <c r="X6" s="2" t="s">
        <v>17</v>
      </c>
      <c r="Y6" s="3" t="s">
        <v>10</v>
      </c>
    </row>
    <row r="7" spans="2:25" x14ac:dyDescent="0.25">
      <c r="B7" s="7">
        <v>1</v>
      </c>
      <c r="C7" s="1"/>
      <c r="D7" s="1"/>
      <c r="E7" s="50"/>
      <c r="G7" s="7">
        <v>1</v>
      </c>
      <c r="H7" s="1"/>
      <c r="I7" s="1"/>
      <c r="J7" s="50"/>
      <c r="L7" s="7">
        <v>1</v>
      </c>
      <c r="M7" s="1"/>
      <c r="N7" s="1"/>
      <c r="O7" s="50"/>
      <c r="Q7" s="7">
        <v>1</v>
      </c>
      <c r="R7" s="1"/>
      <c r="S7" s="1"/>
      <c r="T7" s="50"/>
      <c r="V7" s="7">
        <v>1</v>
      </c>
      <c r="W7" s="1"/>
      <c r="X7" s="1"/>
      <c r="Y7" s="50"/>
    </row>
    <row r="8" spans="2:25" x14ac:dyDescent="0.25">
      <c r="B8" s="7">
        <v>2</v>
      </c>
      <c r="C8" s="1"/>
      <c r="D8" s="1"/>
      <c r="E8" s="50"/>
      <c r="G8" s="7">
        <v>2</v>
      </c>
      <c r="H8" s="1"/>
      <c r="I8" s="1" t="s">
        <v>18</v>
      </c>
      <c r="J8" s="50"/>
      <c r="L8" s="7">
        <v>2</v>
      </c>
      <c r="M8" s="1"/>
      <c r="N8" s="1" t="s">
        <v>18</v>
      </c>
      <c r="O8" s="50"/>
      <c r="Q8" s="7">
        <v>2</v>
      </c>
      <c r="R8" s="1"/>
      <c r="S8" s="1" t="s">
        <v>18</v>
      </c>
      <c r="T8" s="50"/>
      <c r="V8" s="7">
        <v>2</v>
      </c>
      <c r="W8" s="1"/>
      <c r="X8" s="1" t="s">
        <v>18</v>
      </c>
      <c r="Y8" s="50"/>
    </row>
    <row r="9" spans="2:25" x14ac:dyDescent="0.25">
      <c r="B9" s="7">
        <v>3</v>
      </c>
      <c r="C9" s="1"/>
      <c r="D9" s="1"/>
      <c r="E9" s="50"/>
      <c r="G9" s="7">
        <v>3</v>
      </c>
      <c r="H9" s="1" t="s">
        <v>18</v>
      </c>
      <c r="I9" s="1" t="s">
        <v>18</v>
      </c>
      <c r="J9" s="50"/>
      <c r="L9" s="7">
        <v>3</v>
      </c>
      <c r="M9" s="1" t="s">
        <v>18</v>
      </c>
      <c r="N9" s="1" t="s">
        <v>18</v>
      </c>
      <c r="O9" s="50"/>
      <c r="Q9" s="7">
        <v>3</v>
      </c>
      <c r="R9" s="1" t="s">
        <v>18</v>
      </c>
      <c r="S9" s="1" t="s">
        <v>18</v>
      </c>
      <c r="T9" s="50"/>
      <c r="V9" s="7">
        <v>3</v>
      </c>
      <c r="W9" s="1" t="s">
        <v>18</v>
      </c>
      <c r="X9" s="1" t="s">
        <v>18</v>
      </c>
      <c r="Y9" s="50"/>
    </row>
    <row r="10" spans="2:25" x14ac:dyDescent="0.25">
      <c r="B10" s="7">
        <v>4</v>
      </c>
      <c r="C10" s="1"/>
      <c r="D10" s="1"/>
      <c r="E10" s="50"/>
      <c r="G10" s="7">
        <v>4</v>
      </c>
      <c r="H10" s="1" t="s">
        <v>18</v>
      </c>
      <c r="I10" s="1" t="s">
        <v>18</v>
      </c>
      <c r="J10" s="50"/>
      <c r="L10" s="7">
        <v>4</v>
      </c>
      <c r="M10" s="1" t="s">
        <v>18</v>
      </c>
      <c r="N10" s="1" t="s">
        <v>18</v>
      </c>
      <c r="O10" s="50"/>
      <c r="Q10" s="7">
        <v>4</v>
      </c>
      <c r="R10" s="1" t="s">
        <v>18</v>
      </c>
      <c r="S10" s="1" t="s">
        <v>18</v>
      </c>
      <c r="T10" s="50"/>
      <c r="V10" s="7">
        <v>4</v>
      </c>
      <c r="W10" s="1" t="s">
        <v>18</v>
      </c>
      <c r="X10" s="1" t="s">
        <v>18</v>
      </c>
      <c r="Y10" s="50"/>
    </row>
    <row r="11" spans="2:25" x14ac:dyDescent="0.25">
      <c r="B11" s="7">
        <v>5</v>
      </c>
      <c r="C11" s="1" t="s">
        <v>18</v>
      </c>
      <c r="D11" s="1" t="s">
        <v>18</v>
      </c>
      <c r="E11" s="50"/>
      <c r="G11" s="7">
        <v>5</v>
      </c>
      <c r="H11" s="1" t="s">
        <v>18</v>
      </c>
      <c r="I11" s="1" t="s">
        <v>18</v>
      </c>
      <c r="J11" s="50"/>
      <c r="L11" s="7">
        <v>5</v>
      </c>
      <c r="M11" s="1" t="s">
        <v>18</v>
      </c>
      <c r="N11" s="1" t="s">
        <v>18</v>
      </c>
      <c r="O11" s="50"/>
      <c r="Q11" s="7">
        <v>5</v>
      </c>
      <c r="R11" s="1" t="s">
        <v>18</v>
      </c>
      <c r="S11" s="1" t="s">
        <v>18</v>
      </c>
      <c r="T11" s="50"/>
      <c r="V11" s="7">
        <v>5</v>
      </c>
      <c r="W11" s="1" t="s">
        <v>18</v>
      </c>
      <c r="X11" s="1" t="s">
        <v>18</v>
      </c>
      <c r="Y11" s="50"/>
    </row>
    <row r="12" spans="2:25" x14ac:dyDescent="0.25">
      <c r="B12" s="7">
        <v>6</v>
      </c>
      <c r="C12" s="1"/>
      <c r="D12" s="1"/>
      <c r="E12" s="50"/>
      <c r="G12" s="7">
        <v>6</v>
      </c>
      <c r="H12" s="1"/>
      <c r="I12" s="1"/>
      <c r="J12" s="50"/>
      <c r="L12" s="7">
        <v>6</v>
      </c>
      <c r="M12" s="1"/>
      <c r="N12" s="1"/>
      <c r="O12" s="50"/>
      <c r="Q12" s="7">
        <v>6</v>
      </c>
      <c r="R12" s="1"/>
      <c r="S12" s="1"/>
      <c r="T12" s="50"/>
      <c r="V12" s="7">
        <v>6</v>
      </c>
      <c r="W12" s="1"/>
      <c r="X12" s="1"/>
      <c r="Y12" s="50"/>
    </row>
    <row r="13" spans="2:25" x14ac:dyDescent="0.25">
      <c r="B13" s="7">
        <v>7</v>
      </c>
      <c r="C13" s="1"/>
      <c r="D13" s="1"/>
      <c r="E13" s="50"/>
      <c r="G13" s="7">
        <v>7</v>
      </c>
      <c r="H13" s="1"/>
      <c r="I13" s="1"/>
      <c r="J13" s="50"/>
      <c r="L13" s="7">
        <v>7</v>
      </c>
      <c r="M13" s="1"/>
      <c r="N13" s="1"/>
      <c r="O13" s="50"/>
      <c r="Q13" s="7">
        <v>7</v>
      </c>
      <c r="R13" s="1"/>
      <c r="S13" s="1"/>
      <c r="T13" s="50"/>
      <c r="V13" s="7">
        <v>7</v>
      </c>
      <c r="W13" s="1"/>
      <c r="X13" s="1"/>
      <c r="Y13" s="50"/>
    </row>
    <row r="14" spans="2:25" x14ac:dyDescent="0.25">
      <c r="B14" s="7">
        <v>8</v>
      </c>
      <c r="C14" s="1"/>
      <c r="D14" s="1"/>
      <c r="E14" s="50"/>
      <c r="G14" s="7">
        <v>8</v>
      </c>
      <c r="H14" s="1"/>
      <c r="I14" s="1"/>
      <c r="J14" s="50"/>
      <c r="L14" s="7">
        <v>8</v>
      </c>
      <c r="M14" s="1"/>
      <c r="N14" s="1"/>
      <c r="O14" s="50"/>
      <c r="Q14" s="7">
        <v>8</v>
      </c>
      <c r="R14" s="1"/>
      <c r="S14" s="1"/>
      <c r="T14" s="50"/>
      <c r="V14" s="7">
        <v>8</v>
      </c>
      <c r="W14" s="1"/>
      <c r="X14" s="1"/>
      <c r="Y14" s="50"/>
    </row>
    <row r="15" spans="2:25" x14ac:dyDescent="0.25">
      <c r="B15" s="7">
        <v>9</v>
      </c>
      <c r="C15" s="1"/>
      <c r="D15" s="1"/>
      <c r="E15" s="50"/>
      <c r="G15" s="7">
        <v>9</v>
      </c>
      <c r="H15" s="1"/>
      <c r="I15" s="1"/>
      <c r="J15" s="50"/>
      <c r="L15" s="7">
        <v>9</v>
      </c>
      <c r="M15" s="1"/>
      <c r="N15" s="1"/>
      <c r="O15" s="50"/>
      <c r="Q15" s="7">
        <v>9</v>
      </c>
      <c r="R15" s="1"/>
      <c r="S15" s="1"/>
      <c r="T15" s="50"/>
      <c r="V15" s="7">
        <v>9</v>
      </c>
      <c r="W15" s="1"/>
      <c r="X15" s="1"/>
      <c r="Y15" s="50"/>
    </row>
    <row r="16" spans="2:25" x14ac:dyDescent="0.25">
      <c r="B16" s="8">
        <v>10</v>
      </c>
      <c r="C16" s="1"/>
      <c r="D16" s="1"/>
      <c r="E16" s="51"/>
      <c r="G16" s="8">
        <v>10</v>
      </c>
      <c r="H16" s="1"/>
      <c r="I16" s="1"/>
      <c r="J16" s="51"/>
      <c r="L16" s="8">
        <v>10</v>
      </c>
      <c r="M16" s="1"/>
      <c r="N16" s="1"/>
      <c r="O16" s="51"/>
      <c r="Q16" s="8">
        <v>10</v>
      </c>
      <c r="R16" s="1"/>
      <c r="S16" s="1"/>
      <c r="T16" s="51"/>
      <c r="V16" s="8">
        <v>10</v>
      </c>
      <c r="W16" s="1"/>
      <c r="X16" s="1"/>
      <c r="Y16" s="51"/>
    </row>
    <row r="17" spans="2:25" ht="15.75" thickBot="1" x14ac:dyDescent="0.3"/>
    <row r="18" spans="2:25" x14ac:dyDescent="0.25">
      <c r="B18" s="59" t="s">
        <v>19</v>
      </c>
      <c r="C18" s="60"/>
      <c r="D18" s="5">
        <v>6</v>
      </c>
      <c r="G18" s="59" t="s">
        <v>19</v>
      </c>
      <c r="H18" s="60"/>
      <c r="I18" s="5">
        <v>7</v>
      </c>
      <c r="L18" s="59" t="s">
        <v>19</v>
      </c>
      <c r="M18" s="60"/>
      <c r="N18" s="5">
        <v>8</v>
      </c>
      <c r="Q18" s="59" t="s">
        <v>19</v>
      </c>
      <c r="R18" s="60"/>
      <c r="S18" s="5">
        <v>9</v>
      </c>
      <c r="V18" s="59" t="s">
        <v>19</v>
      </c>
      <c r="W18" s="60"/>
      <c r="X18" s="5">
        <v>10</v>
      </c>
    </row>
    <row r="19" spans="2:25" x14ac:dyDescent="0.25">
      <c r="B19" s="61" t="s">
        <v>13</v>
      </c>
      <c r="C19" s="62"/>
      <c r="D19" s="31">
        <v>12</v>
      </c>
      <c r="G19" s="61" t="s">
        <v>13</v>
      </c>
      <c r="H19" s="62"/>
      <c r="I19" s="31">
        <v>12</v>
      </c>
      <c r="L19" s="61" t="s">
        <v>13</v>
      </c>
      <c r="M19" s="62"/>
      <c r="N19" s="31">
        <v>12</v>
      </c>
      <c r="Q19" s="61" t="s">
        <v>13</v>
      </c>
      <c r="R19" s="62"/>
      <c r="S19" s="31">
        <v>12</v>
      </c>
      <c r="V19" s="61" t="s">
        <v>13</v>
      </c>
      <c r="W19" s="62"/>
      <c r="X19" s="31">
        <v>12</v>
      </c>
    </row>
    <row r="20" spans="2:25" ht="15.75" thickBot="1" x14ac:dyDescent="0.3">
      <c r="B20" s="63" t="s">
        <v>14</v>
      </c>
      <c r="C20" s="64"/>
      <c r="D20" s="32">
        <v>12</v>
      </c>
      <c r="G20" s="63" t="s">
        <v>14</v>
      </c>
      <c r="H20" s="64"/>
      <c r="I20" s="32">
        <v>12</v>
      </c>
      <c r="L20" s="63" t="s">
        <v>14</v>
      </c>
      <c r="M20" s="64"/>
      <c r="N20" s="32">
        <v>12</v>
      </c>
      <c r="Q20" s="63" t="s">
        <v>14</v>
      </c>
      <c r="R20" s="64"/>
      <c r="S20" s="32">
        <v>12</v>
      </c>
      <c r="V20" s="63" t="s">
        <v>14</v>
      </c>
      <c r="W20" s="64"/>
      <c r="X20" s="32">
        <v>12</v>
      </c>
    </row>
    <row r="21" spans="2:25" x14ac:dyDescent="0.25">
      <c r="B21" s="35">
        <f>COUNT(Table3718[Distance to next (ft.)])</f>
        <v>0</v>
      </c>
      <c r="C21" s="35" t="str">
        <f>IFERROR(AVERAGEIF(Table3718[Distance to next (ft.)],"&lt;&gt;0"),"Dist. Avg")</f>
        <v>Dist. Avg</v>
      </c>
      <c r="D21" s="35" t="str">
        <f>IFERROR(AVERAGEIF(Table3718[Circumference (in.)],"&lt;&gt;0"),"Circ. Avg")</f>
        <v>Circ. Avg</v>
      </c>
      <c r="G21" s="35">
        <f>COUNT(Table3719[Distance to next (ft.)])</f>
        <v>0</v>
      </c>
      <c r="H21" s="35" t="str">
        <f>IFERROR(AVERAGEIF(Table3719[Distance to next (ft.)],"&lt;&gt;0"),"Dist. Avg")</f>
        <v>Dist. Avg</v>
      </c>
      <c r="I21" s="35" t="str">
        <f>IFERROR(AVERAGEIF(Table3719[Circumference (in.)],"&lt;&gt;0"),"Circ. Avg")</f>
        <v>Circ. Avg</v>
      </c>
      <c r="L21" s="35">
        <f>COUNT(Table3720[Distance to next (ft.)])</f>
        <v>0</v>
      </c>
      <c r="M21" s="35" t="str">
        <f>IFERROR(AVERAGEIF(Table3720[Distance to next (ft.)],"&lt;&gt;0"),"Dist. Avg")</f>
        <v>Dist. Avg</v>
      </c>
      <c r="N21" s="35" t="str">
        <f>IFERROR(AVERAGEIF(Table3720[Circumference (in.)],"&lt;&gt;0"),"Circ. Avg")</f>
        <v>Circ. Avg</v>
      </c>
      <c r="Q21" s="35">
        <f>COUNT(Table3721[Distance to next (ft.)])</f>
        <v>0</v>
      </c>
      <c r="R21" s="35" t="str">
        <f>IFERROR(AVERAGEIF(Table3721[Distance to next (ft.)],"&lt;&gt;0"),"Dist. Avg")</f>
        <v>Dist. Avg</v>
      </c>
      <c r="S21" s="35" t="str">
        <f>IFERROR(AVERAGEIF(Table3721[Circumference (in.)],"&lt;&gt;0"),"Circ. Avg")</f>
        <v>Circ. Avg</v>
      </c>
      <c r="V21" s="35">
        <f>COUNT(Table3722[Distance to next (ft.)])</f>
        <v>0</v>
      </c>
      <c r="W21" s="35" t="str">
        <f>IFERROR(AVERAGEIF(Table3722[Distance to next (ft.)],"&lt;&gt;0"),"Dist. Avg")</f>
        <v>Dist. Avg</v>
      </c>
      <c r="X21" s="35" t="str">
        <f>IFERROR(AVERAGEIF(Table3722[Circumference (in.)],"&lt;&gt;0"),"Circ. Avg")</f>
        <v>Circ. Avg</v>
      </c>
    </row>
    <row r="22" spans="2:25" ht="45" x14ac:dyDescent="0.25">
      <c r="B22" s="6" t="s">
        <v>15</v>
      </c>
      <c r="C22" s="2" t="s">
        <v>16</v>
      </c>
      <c r="D22" s="2" t="s">
        <v>17</v>
      </c>
      <c r="E22" s="3" t="s">
        <v>10</v>
      </c>
      <c r="G22" s="6" t="s">
        <v>15</v>
      </c>
      <c r="H22" s="2" t="s">
        <v>16</v>
      </c>
      <c r="I22" s="2" t="s">
        <v>17</v>
      </c>
      <c r="J22" s="3" t="s">
        <v>10</v>
      </c>
      <c r="L22" s="6" t="s">
        <v>15</v>
      </c>
      <c r="M22" s="2" t="s">
        <v>16</v>
      </c>
      <c r="N22" s="2" t="s">
        <v>17</v>
      </c>
      <c r="O22" s="3" t="s">
        <v>10</v>
      </c>
      <c r="Q22" s="6" t="s">
        <v>15</v>
      </c>
      <c r="R22" s="2" t="s">
        <v>16</v>
      </c>
      <c r="S22" s="2" t="s">
        <v>17</v>
      </c>
      <c r="T22" s="3" t="s">
        <v>10</v>
      </c>
      <c r="V22" s="6" t="s">
        <v>15</v>
      </c>
      <c r="W22" s="2" t="s">
        <v>16</v>
      </c>
      <c r="X22" s="2" t="s">
        <v>17</v>
      </c>
      <c r="Y22" s="3" t="s">
        <v>10</v>
      </c>
    </row>
    <row r="23" spans="2:25" x14ac:dyDescent="0.25">
      <c r="B23" s="7">
        <v>1</v>
      </c>
      <c r="C23" s="1"/>
      <c r="D23" s="1"/>
      <c r="E23" s="50"/>
      <c r="G23" s="7">
        <v>1</v>
      </c>
      <c r="H23" s="1"/>
      <c r="I23" s="1"/>
      <c r="J23" s="50"/>
      <c r="L23" s="7">
        <v>1</v>
      </c>
      <c r="M23" s="1"/>
      <c r="N23" s="1"/>
      <c r="O23" s="50"/>
      <c r="Q23" s="7">
        <v>1</v>
      </c>
      <c r="R23" s="1"/>
      <c r="S23" s="1"/>
      <c r="T23" s="50"/>
      <c r="V23" s="7">
        <v>1</v>
      </c>
      <c r="W23" s="1"/>
      <c r="X23" s="1"/>
      <c r="Y23" s="50"/>
    </row>
    <row r="24" spans="2:25" x14ac:dyDescent="0.25">
      <c r="B24" s="7">
        <v>2</v>
      </c>
      <c r="C24" s="1"/>
      <c r="D24" s="1" t="s">
        <v>18</v>
      </c>
      <c r="E24" s="50"/>
      <c r="G24" s="7">
        <v>2</v>
      </c>
      <c r="H24" s="1"/>
      <c r="I24" s="1" t="s">
        <v>18</v>
      </c>
      <c r="J24" s="50"/>
      <c r="L24" s="7">
        <v>2</v>
      </c>
      <c r="M24" s="1"/>
      <c r="N24" s="1" t="s">
        <v>18</v>
      </c>
      <c r="O24" s="50"/>
      <c r="Q24" s="7">
        <v>2</v>
      </c>
      <c r="R24" s="1"/>
      <c r="S24" s="1" t="s">
        <v>18</v>
      </c>
      <c r="T24" s="50"/>
      <c r="V24" s="7">
        <v>2</v>
      </c>
      <c r="W24" s="1"/>
      <c r="X24" s="1" t="s">
        <v>18</v>
      </c>
      <c r="Y24" s="50"/>
    </row>
    <row r="25" spans="2:25" x14ac:dyDescent="0.25">
      <c r="B25" s="7">
        <v>3</v>
      </c>
      <c r="C25" s="1" t="s">
        <v>18</v>
      </c>
      <c r="D25" s="1" t="s">
        <v>18</v>
      </c>
      <c r="E25" s="50"/>
      <c r="G25" s="7">
        <v>3</v>
      </c>
      <c r="H25" s="1" t="s">
        <v>18</v>
      </c>
      <c r="I25" s="1" t="s">
        <v>18</v>
      </c>
      <c r="J25" s="50"/>
      <c r="L25" s="7">
        <v>3</v>
      </c>
      <c r="M25" s="1" t="s">
        <v>18</v>
      </c>
      <c r="N25" s="1" t="s">
        <v>18</v>
      </c>
      <c r="O25" s="50"/>
      <c r="Q25" s="7">
        <v>3</v>
      </c>
      <c r="R25" s="1" t="s">
        <v>18</v>
      </c>
      <c r="S25" s="1" t="s">
        <v>18</v>
      </c>
      <c r="T25" s="50"/>
      <c r="V25" s="7">
        <v>3</v>
      </c>
      <c r="W25" s="1" t="s">
        <v>18</v>
      </c>
      <c r="X25" s="1" t="s">
        <v>18</v>
      </c>
      <c r="Y25" s="50"/>
    </row>
    <row r="26" spans="2:25" x14ac:dyDescent="0.25">
      <c r="B26" s="7">
        <v>4</v>
      </c>
      <c r="C26" s="1" t="s">
        <v>18</v>
      </c>
      <c r="D26" s="1" t="s">
        <v>18</v>
      </c>
      <c r="E26" s="50"/>
      <c r="G26" s="7">
        <v>4</v>
      </c>
      <c r="H26" s="1" t="s">
        <v>18</v>
      </c>
      <c r="I26" s="1" t="s">
        <v>18</v>
      </c>
      <c r="J26" s="50"/>
      <c r="L26" s="7">
        <v>4</v>
      </c>
      <c r="M26" s="1" t="s">
        <v>18</v>
      </c>
      <c r="N26" s="1" t="s">
        <v>18</v>
      </c>
      <c r="O26" s="50"/>
      <c r="Q26" s="7">
        <v>4</v>
      </c>
      <c r="R26" s="1" t="s">
        <v>18</v>
      </c>
      <c r="S26" s="1" t="s">
        <v>18</v>
      </c>
      <c r="T26" s="50"/>
      <c r="V26" s="7">
        <v>4</v>
      </c>
      <c r="W26" s="1" t="s">
        <v>18</v>
      </c>
      <c r="X26" s="1" t="s">
        <v>18</v>
      </c>
      <c r="Y26" s="50"/>
    </row>
    <row r="27" spans="2:25" x14ac:dyDescent="0.25">
      <c r="B27" s="7">
        <v>5</v>
      </c>
      <c r="C27" s="1" t="s">
        <v>18</v>
      </c>
      <c r="D27" s="1" t="s">
        <v>18</v>
      </c>
      <c r="E27" s="50"/>
      <c r="G27" s="7">
        <v>5</v>
      </c>
      <c r="H27" s="1" t="s">
        <v>18</v>
      </c>
      <c r="I27" s="1" t="s">
        <v>18</v>
      </c>
      <c r="J27" s="50"/>
      <c r="L27" s="7">
        <v>5</v>
      </c>
      <c r="M27" s="1" t="s">
        <v>18</v>
      </c>
      <c r="N27" s="1" t="s">
        <v>18</v>
      </c>
      <c r="O27" s="50"/>
      <c r="Q27" s="7">
        <v>5</v>
      </c>
      <c r="R27" s="1" t="s">
        <v>18</v>
      </c>
      <c r="S27" s="1" t="s">
        <v>18</v>
      </c>
      <c r="T27" s="50"/>
      <c r="V27" s="7">
        <v>5</v>
      </c>
      <c r="W27" s="1" t="s">
        <v>18</v>
      </c>
      <c r="X27" s="1" t="s">
        <v>18</v>
      </c>
      <c r="Y27" s="50"/>
    </row>
    <row r="28" spans="2:25" x14ac:dyDescent="0.25">
      <c r="B28" s="7">
        <v>6</v>
      </c>
      <c r="C28" s="1"/>
      <c r="D28" s="1"/>
      <c r="E28" s="50"/>
      <c r="G28" s="7">
        <v>6</v>
      </c>
      <c r="H28" s="1"/>
      <c r="I28" s="1"/>
      <c r="J28" s="50"/>
      <c r="L28" s="7">
        <v>6</v>
      </c>
      <c r="M28" s="1"/>
      <c r="N28" s="1"/>
      <c r="O28" s="50"/>
      <c r="Q28" s="7">
        <v>6</v>
      </c>
      <c r="R28" s="1"/>
      <c r="S28" s="1"/>
      <c r="T28" s="50"/>
      <c r="V28" s="7">
        <v>6</v>
      </c>
      <c r="W28" s="1"/>
      <c r="X28" s="1"/>
      <c r="Y28" s="50"/>
    </row>
    <row r="29" spans="2:25" x14ac:dyDescent="0.25">
      <c r="B29" s="7">
        <v>7</v>
      </c>
      <c r="C29" s="1"/>
      <c r="D29" s="1"/>
      <c r="E29" s="50"/>
      <c r="G29" s="7">
        <v>7</v>
      </c>
      <c r="H29" s="1"/>
      <c r="I29" s="1"/>
      <c r="J29" s="50"/>
      <c r="L29" s="7">
        <v>7</v>
      </c>
      <c r="M29" s="1"/>
      <c r="N29" s="1"/>
      <c r="O29" s="50"/>
      <c r="Q29" s="7">
        <v>7</v>
      </c>
      <c r="R29" s="1"/>
      <c r="S29" s="1"/>
      <c r="T29" s="50"/>
      <c r="V29" s="7">
        <v>7</v>
      </c>
      <c r="W29" s="1"/>
      <c r="X29" s="1"/>
      <c r="Y29" s="50"/>
    </row>
    <row r="30" spans="2:25" x14ac:dyDescent="0.25">
      <c r="B30" s="7">
        <v>8</v>
      </c>
      <c r="C30" s="1"/>
      <c r="D30" s="1"/>
      <c r="E30" s="50"/>
      <c r="G30" s="7">
        <v>8</v>
      </c>
      <c r="H30" s="1"/>
      <c r="I30" s="1"/>
      <c r="J30" s="50"/>
      <c r="L30" s="7">
        <v>8</v>
      </c>
      <c r="M30" s="1"/>
      <c r="N30" s="1"/>
      <c r="O30" s="50"/>
      <c r="Q30" s="7">
        <v>8</v>
      </c>
      <c r="R30" s="1"/>
      <c r="S30" s="1"/>
      <c r="T30" s="50"/>
      <c r="V30" s="7">
        <v>8</v>
      </c>
      <c r="W30" s="1"/>
      <c r="X30" s="1"/>
      <c r="Y30" s="50"/>
    </row>
    <row r="31" spans="2:25" x14ac:dyDescent="0.25">
      <c r="B31" s="7">
        <v>9</v>
      </c>
      <c r="C31" s="1"/>
      <c r="D31" s="1"/>
      <c r="E31" s="50"/>
      <c r="G31" s="7">
        <v>9</v>
      </c>
      <c r="H31" s="1"/>
      <c r="I31" s="1"/>
      <c r="J31" s="50"/>
      <c r="L31" s="7">
        <v>9</v>
      </c>
      <c r="M31" s="1"/>
      <c r="N31" s="1"/>
      <c r="O31" s="50"/>
      <c r="Q31" s="7">
        <v>9</v>
      </c>
      <c r="R31" s="1"/>
      <c r="S31" s="1"/>
      <c r="T31" s="50"/>
      <c r="V31" s="7">
        <v>9</v>
      </c>
      <c r="W31" s="1"/>
      <c r="X31" s="1"/>
      <c r="Y31" s="50"/>
    </row>
    <row r="32" spans="2:25" x14ac:dyDescent="0.25">
      <c r="B32" s="8">
        <v>10</v>
      </c>
      <c r="C32" s="1"/>
      <c r="D32" s="1"/>
      <c r="E32" s="51"/>
      <c r="G32" s="8">
        <v>10</v>
      </c>
      <c r="H32" s="1"/>
      <c r="I32" s="1"/>
      <c r="J32" s="51"/>
      <c r="L32" s="8">
        <v>10</v>
      </c>
      <c r="M32" s="1"/>
      <c r="N32" s="1"/>
      <c r="O32" s="51"/>
      <c r="Q32" s="8">
        <v>10</v>
      </c>
      <c r="R32" s="1"/>
      <c r="S32" s="1"/>
      <c r="T32" s="51"/>
      <c r="V32" s="8">
        <v>10</v>
      </c>
      <c r="W32" s="1"/>
      <c r="X32" s="1"/>
      <c r="Y32" s="51"/>
    </row>
    <row r="33" spans="2:25" ht="15.75" thickBot="1" x14ac:dyDescent="0.3"/>
    <row r="34" spans="2:25" x14ac:dyDescent="0.25">
      <c r="B34" s="59" t="s">
        <v>19</v>
      </c>
      <c r="C34" s="60"/>
      <c r="D34" s="5">
        <v>11</v>
      </c>
      <c r="G34" s="65" t="s">
        <v>19</v>
      </c>
      <c r="H34" s="66"/>
      <c r="I34" s="5">
        <v>12</v>
      </c>
      <c r="L34" s="59" t="s">
        <v>19</v>
      </c>
      <c r="M34" s="60"/>
      <c r="N34" s="5">
        <v>13</v>
      </c>
      <c r="Q34" s="59" t="s">
        <v>19</v>
      </c>
      <c r="R34" s="60"/>
      <c r="S34" s="5">
        <v>14</v>
      </c>
      <c r="V34" s="59" t="s">
        <v>19</v>
      </c>
      <c r="W34" s="60"/>
      <c r="X34" s="5">
        <v>15</v>
      </c>
    </row>
    <row r="35" spans="2:25" x14ac:dyDescent="0.25">
      <c r="B35" s="61" t="s">
        <v>13</v>
      </c>
      <c r="C35" s="62"/>
      <c r="D35" s="31">
        <v>12</v>
      </c>
      <c r="G35" s="67" t="s">
        <v>13</v>
      </c>
      <c r="H35" s="68"/>
      <c r="I35" s="31">
        <v>12</v>
      </c>
      <c r="L35" s="61" t="s">
        <v>13</v>
      </c>
      <c r="M35" s="62"/>
      <c r="N35" s="31">
        <v>12</v>
      </c>
      <c r="Q35" s="61" t="s">
        <v>13</v>
      </c>
      <c r="R35" s="62"/>
      <c r="S35" s="31">
        <v>12</v>
      </c>
      <c r="V35" s="61" t="s">
        <v>13</v>
      </c>
      <c r="W35" s="62"/>
      <c r="X35" s="31">
        <v>12</v>
      </c>
    </row>
    <row r="36" spans="2:25" ht="15.75" thickBot="1" x14ac:dyDescent="0.3">
      <c r="B36" s="63" t="s">
        <v>14</v>
      </c>
      <c r="C36" s="64"/>
      <c r="D36" s="32">
        <v>12</v>
      </c>
      <c r="G36" s="69" t="s">
        <v>14</v>
      </c>
      <c r="H36" s="70"/>
      <c r="I36" s="32">
        <v>12</v>
      </c>
      <c r="L36" s="63" t="s">
        <v>14</v>
      </c>
      <c r="M36" s="64"/>
      <c r="N36" s="32">
        <v>12</v>
      </c>
      <c r="Q36" s="63" t="s">
        <v>14</v>
      </c>
      <c r="R36" s="64"/>
      <c r="S36" s="32">
        <v>12</v>
      </c>
      <c r="V36" s="63" t="s">
        <v>14</v>
      </c>
      <c r="W36" s="64"/>
      <c r="X36" s="32">
        <v>12</v>
      </c>
    </row>
    <row r="37" spans="2:25" x14ac:dyDescent="0.25">
      <c r="B37" s="35">
        <f>COUNT(Table3723[Distance to next (ft.)])</f>
        <v>0</v>
      </c>
      <c r="C37" s="35" t="str">
        <f>IFERROR(AVERAGEIF(Table3723[Distance to next (ft.)],"&lt;&gt;0"),"Dist. Avg")</f>
        <v>Dist. Avg</v>
      </c>
      <c r="D37" s="35" t="str">
        <f>IFERROR(AVERAGEIF(Table3723[Circumference (in.)],"&lt;&gt;0"),"Circ. Avg")</f>
        <v>Circ. Avg</v>
      </c>
      <c r="G37" s="35">
        <f>COUNT(Table3724[Distance to next (ft.)])</f>
        <v>0</v>
      </c>
      <c r="H37" s="35" t="str">
        <f>IFERROR(AVERAGEIF(Table3724[Distance to next (ft.)],"&lt;&gt;0"),"Dist. Avg")</f>
        <v>Dist. Avg</v>
      </c>
      <c r="I37" s="35" t="str">
        <f>IFERROR(AVERAGEIF(Table3724[Circumference (in.)],"&lt;&gt;0"),"Circ. Avg")</f>
        <v>Circ. Avg</v>
      </c>
      <c r="L37" s="35">
        <f>COUNT(Table3725[Distance to next (ft.)])</f>
        <v>0</v>
      </c>
      <c r="M37" s="35" t="str">
        <f>IFERROR(AVERAGEIF(Table3725[Distance to next (ft.)],"&lt;&gt;0"),"Dist. Avg")</f>
        <v>Dist. Avg</v>
      </c>
      <c r="N37" s="35" t="str">
        <f>IFERROR(AVERAGEIF(Table3725[Circumference (in.)],"&lt;&gt;0"),"Circ. Avg")</f>
        <v>Circ. Avg</v>
      </c>
      <c r="Q37" s="35">
        <f>COUNT(Table3726[Distance to next (ft.)])</f>
        <v>0</v>
      </c>
      <c r="R37" s="35" t="str">
        <f>IFERROR(AVERAGEIF(Table3726[Distance to next (ft.)],"&lt;&gt;0"),"Dist. Avg")</f>
        <v>Dist. Avg</v>
      </c>
      <c r="S37" s="35" t="str">
        <f>IFERROR(AVERAGEIF(Table3726[Circumference (in.)],"&lt;&gt;0"),"Circ. Avg")</f>
        <v>Circ. Avg</v>
      </c>
      <c r="V37" s="35">
        <f>COUNT(Table3727[Distance to next (ft.)])</f>
        <v>0</v>
      </c>
      <c r="W37" s="35" t="str">
        <f>IFERROR(AVERAGEIF(Table3727[Distance to next (ft.)],"&lt;&gt;0"),"Dist. Avg")</f>
        <v>Dist. Avg</v>
      </c>
      <c r="X37" s="35" t="str">
        <f>IFERROR(AVERAGEIF(Table3727[Circumference (in.)],"&lt;&gt;0"),"Circ. Avg")</f>
        <v>Circ. Avg</v>
      </c>
    </row>
    <row r="38" spans="2:25" ht="45" x14ac:dyDescent="0.25">
      <c r="B38" s="6" t="s">
        <v>15</v>
      </c>
      <c r="C38" s="2" t="s">
        <v>16</v>
      </c>
      <c r="D38" s="2" t="s">
        <v>17</v>
      </c>
      <c r="E38" s="3" t="s">
        <v>10</v>
      </c>
      <c r="G38" s="6" t="s">
        <v>15</v>
      </c>
      <c r="H38" s="2" t="s">
        <v>16</v>
      </c>
      <c r="I38" s="2" t="s">
        <v>17</v>
      </c>
      <c r="J38" s="3" t="s">
        <v>10</v>
      </c>
      <c r="L38" s="6" t="s">
        <v>15</v>
      </c>
      <c r="M38" s="2" t="s">
        <v>16</v>
      </c>
      <c r="N38" s="2" t="s">
        <v>17</v>
      </c>
      <c r="O38" s="3" t="s">
        <v>10</v>
      </c>
      <c r="Q38" s="6" t="s">
        <v>15</v>
      </c>
      <c r="R38" s="2" t="s">
        <v>16</v>
      </c>
      <c r="S38" s="2" t="s">
        <v>17</v>
      </c>
      <c r="T38" s="3" t="s">
        <v>10</v>
      </c>
      <c r="V38" s="6" t="s">
        <v>15</v>
      </c>
      <c r="W38" s="2" t="s">
        <v>16</v>
      </c>
      <c r="X38" s="2" t="s">
        <v>17</v>
      </c>
      <c r="Y38" s="3" t="s">
        <v>10</v>
      </c>
    </row>
    <row r="39" spans="2:25" x14ac:dyDescent="0.25">
      <c r="B39" s="7">
        <v>1</v>
      </c>
      <c r="C39" s="1"/>
      <c r="D39" s="1"/>
      <c r="E39" s="50"/>
      <c r="G39" s="7">
        <v>1</v>
      </c>
      <c r="H39" s="1"/>
      <c r="I39" s="1"/>
      <c r="J39" s="50"/>
      <c r="L39" s="7">
        <v>1</v>
      </c>
      <c r="M39" s="1"/>
      <c r="N39" s="1"/>
      <c r="O39" s="50"/>
      <c r="Q39" s="7">
        <v>1</v>
      </c>
      <c r="R39" s="1"/>
      <c r="S39" s="1"/>
      <c r="T39" s="50"/>
      <c r="V39" s="7">
        <v>1</v>
      </c>
      <c r="W39" s="1"/>
      <c r="X39" s="1"/>
      <c r="Y39" s="50"/>
    </row>
    <row r="40" spans="2:25" x14ac:dyDescent="0.25">
      <c r="B40" s="7">
        <v>2</v>
      </c>
      <c r="C40" s="1"/>
      <c r="D40" s="1" t="s">
        <v>18</v>
      </c>
      <c r="E40" s="50"/>
      <c r="G40" s="7">
        <v>2</v>
      </c>
      <c r="H40" s="1"/>
      <c r="I40" s="1" t="s">
        <v>18</v>
      </c>
      <c r="J40" s="50"/>
      <c r="L40" s="7">
        <v>2</v>
      </c>
      <c r="M40" s="1"/>
      <c r="N40" s="1" t="s">
        <v>18</v>
      </c>
      <c r="O40" s="50"/>
      <c r="Q40" s="7">
        <v>2</v>
      </c>
      <c r="R40" s="1"/>
      <c r="S40" s="1" t="s">
        <v>18</v>
      </c>
      <c r="T40" s="50"/>
      <c r="V40" s="7">
        <v>2</v>
      </c>
      <c r="W40" s="1"/>
      <c r="X40" s="1" t="s">
        <v>18</v>
      </c>
      <c r="Y40" s="50"/>
    </row>
    <row r="41" spans="2:25" x14ac:dyDescent="0.25">
      <c r="B41" s="7">
        <v>3</v>
      </c>
      <c r="C41" s="1" t="s">
        <v>18</v>
      </c>
      <c r="D41" s="1" t="s">
        <v>18</v>
      </c>
      <c r="E41" s="50"/>
      <c r="G41" s="7">
        <v>3</v>
      </c>
      <c r="H41" s="1" t="s">
        <v>18</v>
      </c>
      <c r="I41" s="1" t="s">
        <v>18</v>
      </c>
      <c r="J41" s="50"/>
      <c r="L41" s="7">
        <v>3</v>
      </c>
      <c r="M41" s="1" t="s">
        <v>18</v>
      </c>
      <c r="N41" s="1" t="s">
        <v>18</v>
      </c>
      <c r="O41" s="50"/>
      <c r="Q41" s="7">
        <v>3</v>
      </c>
      <c r="R41" s="1" t="s">
        <v>18</v>
      </c>
      <c r="S41" s="1" t="s">
        <v>18</v>
      </c>
      <c r="T41" s="50"/>
      <c r="V41" s="7">
        <v>3</v>
      </c>
      <c r="W41" s="1" t="s">
        <v>18</v>
      </c>
      <c r="X41" s="1" t="s">
        <v>18</v>
      </c>
      <c r="Y41" s="50"/>
    </row>
    <row r="42" spans="2:25" x14ac:dyDescent="0.25">
      <c r="B42" s="7">
        <v>4</v>
      </c>
      <c r="C42" s="1" t="s">
        <v>18</v>
      </c>
      <c r="D42" s="1" t="s">
        <v>18</v>
      </c>
      <c r="E42" s="50"/>
      <c r="G42" s="7">
        <v>4</v>
      </c>
      <c r="H42" s="1" t="s">
        <v>18</v>
      </c>
      <c r="I42" s="1" t="s">
        <v>18</v>
      </c>
      <c r="J42" s="50"/>
      <c r="L42" s="7">
        <v>4</v>
      </c>
      <c r="M42" s="1" t="s">
        <v>18</v>
      </c>
      <c r="N42" s="1" t="s">
        <v>18</v>
      </c>
      <c r="O42" s="50"/>
      <c r="Q42" s="7">
        <v>4</v>
      </c>
      <c r="R42" s="1" t="s">
        <v>18</v>
      </c>
      <c r="S42" s="1" t="s">
        <v>18</v>
      </c>
      <c r="T42" s="50"/>
      <c r="V42" s="7">
        <v>4</v>
      </c>
      <c r="W42" s="1" t="s">
        <v>18</v>
      </c>
      <c r="X42" s="1" t="s">
        <v>18</v>
      </c>
      <c r="Y42" s="50"/>
    </row>
    <row r="43" spans="2:25" x14ac:dyDescent="0.25">
      <c r="B43" s="7">
        <v>5</v>
      </c>
      <c r="C43" s="1" t="s">
        <v>18</v>
      </c>
      <c r="D43" s="1" t="s">
        <v>18</v>
      </c>
      <c r="E43" s="50"/>
      <c r="G43" s="7">
        <v>5</v>
      </c>
      <c r="H43" s="1" t="s">
        <v>18</v>
      </c>
      <c r="I43" s="1" t="s">
        <v>18</v>
      </c>
      <c r="J43" s="50"/>
      <c r="L43" s="7">
        <v>5</v>
      </c>
      <c r="M43" s="1" t="s">
        <v>18</v>
      </c>
      <c r="N43" s="1" t="s">
        <v>18</v>
      </c>
      <c r="O43" s="50"/>
      <c r="Q43" s="7">
        <v>5</v>
      </c>
      <c r="R43" s="1" t="s">
        <v>18</v>
      </c>
      <c r="S43" s="1" t="s">
        <v>18</v>
      </c>
      <c r="T43" s="50"/>
      <c r="V43" s="7">
        <v>5</v>
      </c>
      <c r="W43" s="1" t="s">
        <v>18</v>
      </c>
      <c r="X43" s="1" t="s">
        <v>18</v>
      </c>
      <c r="Y43" s="50"/>
    </row>
    <row r="44" spans="2:25" x14ac:dyDescent="0.25">
      <c r="B44" s="7">
        <v>6</v>
      </c>
      <c r="C44" s="1"/>
      <c r="D44" s="1"/>
      <c r="E44" s="50"/>
      <c r="G44" s="7">
        <v>6</v>
      </c>
      <c r="H44" s="1"/>
      <c r="I44" s="1"/>
      <c r="J44" s="50"/>
      <c r="L44" s="7">
        <v>6</v>
      </c>
      <c r="M44" s="1"/>
      <c r="N44" s="1"/>
      <c r="O44" s="50"/>
      <c r="Q44" s="7">
        <v>6</v>
      </c>
      <c r="R44" s="1"/>
      <c r="S44" s="1"/>
      <c r="T44" s="50"/>
      <c r="V44" s="7">
        <v>6</v>
      </c>
      <c r="W44" s="1"/>
      <c r="X44" s="1"/>
      <c r="Y44" s="50"/>
    </row>
    <row r="45" spans="2:25" x14ac:dyDescent="0.25">
      <c r="B45" s="7">
        <v>7</v>
      </c>
      <c r="C45" s="1"/>
      <c r="D45" s="1"/>
      <c r="E45" s="50"/>
      <c r="G45" s="7">
        <v>7</v>
      </c>
      <c r="H45" s="1"/>
      <c r="I45" s="1"/>
      <c r="J45" s="50"/>
      <c r="L45" s="7">
        <v>7</v>
      </c>
      <c r="M45" s="1"/>
      <c r="N45" s="1"/>
      <c r="O45" s="50"/>
      <c r="Q45" s="7">
        <v>7</v>
      </c>
      <c r="R45" s="1"/>
      <c r="S45" s="1"/>
      <c r="T45" s="50"/>
      <c r="V45" s="7">
        <v>7</v>
      </c>
      <c r="W45" s="1"/>
      <c r="X45" s="1"/>
      <c r="Y45" s="50"/>
    </row>
    <row r="46" spans="2:25" x14ac:dyDescent="0.25">
      <c r="B46" s="7">
        <v>8</v>
      </c>
      <c r="C46" s="1"/>
      <c r="D46" s="1"/>
      <c r="E46" s="50"/>
      <c r="G46" s="7">
        <v>8</v>
      </c>
      <c r="H46" s="1"/>
      <c r="I46" s="1"/>
      <c r="J46" s="50"/>
      <c r="L46" s="7">
        <v>8</v>
      </c>
      <c r="M46" s="1"/>
      <c r="N46" s="1"/>
      <c r="O46" s="50"/>
      <c r="Q46" s="7">
        <v>8</v>
      </c>
      <c r="R46" s="1"/>
      <c r="S46" s="1"/>
      <c r="T46" s="50"/>
      <c r="V46" s="7">
        <v>8</v>
      </c>
      <c r="W46" s="1"/>
      <c r="X46" s="1"/>
      <c r="Y46" s="50"/>
    </row>
    <row r="47" spans="2:25" x14ac:dyDescent="0.25">
      <c r="B47" s="7">
        <v>9</v>
      </c>
      <c r="C47" s="1"/>
      <c r="D47" s="1"/>
      <c r="E47" s="50"/>
      <c r="G47" s="7">
        <v>9</v>
      </c>
      <c r="H47" s="1"/>
      <c r="I47" s="1"/>
      <c r="J47" s="50"/>
      <c r="L47" s="7">
        <v>9</v>
      </c>
      <c r="M47" s="1"/>
      <c r="N47" s="1"/>
      <c r="O47" s="50"/>
      <c r="Q47" s="7">
        <v>9</v>
      </c>
      <c r="R47" s="1"/>
      <c r="S47" s="1"/>
      <c r="T47" s="50"/>
      <c r="V47" s="7">
        <v>9</v>
      </c>
      <c r="W47" s="1"/>
      <c r="X47" s="1"/>
      <c r="Y47" s="50"/>
    </row>
    <row r="48" spans="2:25" x14ac:dyDescent="0.25">
      <c r="B48" s="8">
        <v>10</v>
      </c>
      <c r="C48" s="1"/>
      <c r="D48" s="1"/>
      <c r="E48" s="51"/>
      <c r="G48" s="8">
        <v>10</v>
      </c>
      <c r="H48" s="1"/>
      <c r="I48" s="1"/>
      <c r="J48" s="51"/>
      <c r="L48" s="8">
        <v>10</v>
      </c>
      <c r="M48" s="1"/>
      <c r="N48" s="1"/>
      <c r="O48" s="51"/>
      <c r="Q48" s="8">
        <v>10</v>
      </c>
      <c r="R48" s="1"/>
      <c r="S48" s="1"/>
      <c r="T48" s="51"/>
      <c r="V48" s="8">
        <v>10</v>
      </c>
      <c r="W48" s="1"/>
      <c r="X48" s="1"/>
      <c r="Y48" s="51"/>
    </row>
  </sheetData>
  <mergeCells count="45">
    <mergeCell ref="B2:C2"/>
    <mergeCell ref="B3:C3"/>
    <mergeCell ref="B4:C4"/>
    <mergeCell ref="G2:H2"/>
    <mergeCell ref="G3:H3"/>
    <mergeCell ref="G4:H4"/>
    <mergeCell ref="L2:M2"/>
    <mergeCell ref="L3:M3"/>
    <mergeCell ref="L4:M4"/>
    <mergeCell ref="Q2:R2"/>
    <mergeCell ref="Q3:R3"/>
    <mergeCell ref="Q4:R4"/>
    <mergeCell ref="B18:C18"/>
    <mergeCell ref="B19:C19"/>
    <mergeCell ref="B20:C20"/>
    <mergeCell ref="G18:H18"/>
    <mergeCell ref="G19:H19"/>
    <mergeCell ref="G20:H20"/>
    <mergeCell ref="V18:W18"/>
    <mergeCell ref="V19:W19"/>
    <mergeCell ref="V20:W20"/>
    <mergeCell ref="V2:W2"/>
    <mergeCell ref="V3:W3"/>
    <mergeCell ref="V4:W4"/>
    <mergeCell ref="L19:M19"/>
    <mergeCell ref="L20:M20"/>
    <mergeCell ref="Q18:R18"/>
    <mergeCell ref="Q19:R19"/>
    <mergeCell ref="Q20:R20"/>
    <mergeCell ref="L18:M18"/>
    <mergeCell ref="B34:C34"/>
    <mergeCell ref="B35:C35"/>
    <mergeCell ref="B36:C36"/>
    <mergeCell ref="G34:H34"/>
    <mergeCell ref="G35:H35"/>
    <mergeCell ref="G36:H36"/>
    <mergeCell ref="V34:W34"/>
    <mergeCell ref="V35:W35"/>
    <mergeCell ref="V36:W36"/>
    <mergeCell ref="L34:M34"/>
    <mergeCell ref="L35:M35"/>
    <mergeCell ref="L36:M36"/>
    <mergeCell ref="Q34:R34"/>
    <mergeCell ref="Q35:R35"/>
    <mergeCell ref="Q36:R36"/>
  </mergeCells>
  <pageMargins left="0.7" right="0.7" top="0.75" bottom="0.75" header="0.3" footer="0.3"/>
  <tableParts count="1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61"/>
  <sheetViews>
    <sheetView workbookViewId="0">
      <selection activeCell="M7" sqref="M7"/>
    </sheetView>
  </sheetViews>
  <sheetFormatPr defaultRowHeight="15" x14ac:dyDescent="0.25"/>
  <cols>
    <col min="1" max="1" width="9" customWidth="1"/>
    <col min="3" max="3" width="8.7109375" customWidth="1"/>
    <col min="17" max="17" width="9.28515625" customWidth="1"/>
    <col min="18" max="18" width="8.7109375" customWidth="1"/>
  </cols>
  <sheetData>
    <row r="2" spans="1:26" x14ac:dyDescent="0.25">
      <c r="A2" s="13" t="s">
        <v>20</v>
      </c>
    </row>
    <row r="4" spans="1:26" ht="14.45" customHeight="1" x14ac:dyDescent="0.25">
      <c r="Q4" s="72" t="s">
        <v>21</v>
      </c>
      <c r="R4" s="72" t="s">
        <v>22</v>
      </c>
      <c r="S4" s="72" t="s">
        <v>23</v>
      </c>
      <c r="T4" s="72" t="s">
        <v>24</v>
      </c>
      <c r="U4" s="72" t="s">
        <v>25</v>
      </c>
      <c r="V4" s="72" t="s">
        <v>26</v>
      </c>
      <c r="W4" s="72" t="s">
        <v>36</v>
      </c>
    </row>
    <row r="5" spans="1:26" x14ac:dyDescent="0.25">
      <c r="Q5" s="72"/>
      <c r="R5" s="72"/>
      <c r="S5" s="72"/>
      <c r="T5" s="72"/>
      <c r="U5" s="72"/>
      <c r="V5" s="72"/>
      <c r="W5" s="72"/>
    </row>
    <row r="7" spans="1:26" x14ac:dyDescent="0.25">
      <c r="A7" s="11"/>
      <c r="B7" s="11"/>
      <c r="C7" s="11">
        <v>7</v>
      </c>
      <c r="D7" s="11"/>
      <c r="E7" s="11">
        <v>7.5</v>
      </c>
      <c r="F7" s="11"/>
      <c r="G7" s="11">
        <v>7.2</v>
      </c>
      <c r="H7" s="11"/>
      <c r="I7" s="11">
        <v>7</v>
      </c>
      <c r="J7" s="11"/>
      <c r="K7" s="12"/>
      <c r="L7" s="12"/>
      <c r="M7" s="12"/>
      <c r="N7" s="12"/>
    </row>
    <row r="9" spans="1:26" ht="14.45" customHeight="1" x14ac:dyDescent="0.25">
      <c r="A9" s="13" t="s">
        <v>35</v>
      </c>
      <c r="Q9" s="71" t="s">
        <v>31</v>
      </c>
      <c r="R9" s="71" t="s">
        <v>32</v>
      </c>
      <c r="S9" s="72" t="s">
        <v>33</v>
      </c>
      <c r="T9" s="72"/>
      <c r="U9" s="72" t="s">
        <v>34</v>
      </c>
      <c r="V9" s="72"/>
      <c r="W9" s="71" t="s">
        <v>45</v>
      </c>
    </row>
    <row r="10" spans="1:26" ht="14.4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Q10" s="71"/>
      <c r="R10" s="71"/>
      <c r="S10" s="72"/>
      <c r="T10" s="72"/>
      <c r="U10" s="72"/>
      <c r="V10" s="72"/>
      <c r="W10" s="71"/>
    </row>
    <row r="11" spans="1:2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Q11" s="71"/>
      <c r="R11" s="71"/>
      <c r="X11" s="10"/>
      <c r="Y11" s="10"/>
      <c r="Z11" s="10"/>
    </row>
    <row r="12" spans="1:2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X12" s="10"/>
      <c r="Y12" s="10"/>
      <c r="Z12" s="10"/>
    </row>
    <row r="13" spans="1:26" x14ac:dyDescent="0.25">
      <c r="A13" s="11"/>
      <c r="B13" s="11"/>
      <c r="C13" s="11">
        <v>7</v>
      </c>
      <c r="D13" s="11">
        <v>1.5</v>
      </c>
      <c r="E13" s="11">
        <v>6</v>
      </c>
      <c r="F13" s="11"/>
      <c r="G13" s="11">
        <v>7.2</v>
      </c>
      <c r="H13" s="11">
        <v>3</v>
      </c>
      <c r="I13" s="11">
        <v>4</v>
      </c>
      <c r="J13" s="11"/>
      <c r="K13" s="12"/>
      <c r="L13" s="12"/>
      <c r="M13" s="12"/>
      <c r="N13" s="12"/>
      <c r="O13" t="s">
        <v>27</v>
      </c>
      <c r="X13" s="10"/>
      <c r="Y13" s="10"/>
      <c r="Z13" s="10"/>
    </row>
    <row r="14" spans="1:26" x14ac:dyDescent="0.25">
      <c r="O14" s="10"/>
      <c r="Q14" s="10"/>
      <c r="R14" s="10"/>
      <c r="S14" s="10"/>
      <c r="T14" s="10"/>
      <c r="U14" s="10"/>
      <c r="X14" s="10"/>
      <c r="Y14" s="10"/>
      <c r="Z14" s="10"/>
    </row>
    <row r="15" spans="1:26" x14ac:dyDescent="0.25">
      <c r="A15" s="13" t="s">
        <v>37</v>
      </c>
      <c r="O15" s="10"/>
      <c r="Q15" s="10"/>
      <c r="R15" s="10"/>
      <c r="S15" s="10"/>
      <c r="T15" s="10"/>
      <c r="U15" s="10"/>
      <c r="X15" s="10"/>
      <c r="Y15" s="10"/>
      <c r="Z15" s="10"/>
    </row>
    <row r="16" spans="1:2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0"/>
      <c r="Q16" s="10"/>
      <c r="R16" s="10"/>
      <c r="S16" s="10"/>
      <c r="T16" s="10"/>
      <c r="U16" s="10"/>
      <c r="W16" s="10"/>
      <c r="X16" s="10"/>
      <c r="Y16" s="10"/>
      <c r="Z16" s="10"/>
    </row>
    <row r="17" spans="1:2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t="s">
        <v>28</v>
      </c>
      <c r="Q17" s="10"/>
      <c r="R17" s="10"/>
      <c r="S17" s="10"/>
      <c r="T17" s="10"/>
      <c r="U17" s="10"/>
      <c r="W17" s="10"/>
      <c r="X17" s="10"/>
      <c r="Y17" s="10"/>
      <c r="Z17" s="10"/>
    </row>
    <row r="18" spans="1:27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0"/>
      <c r="Q18" s="10"/>
      <c r="R18" s="10"/>
      <c r="S18" s="10"/>
      <c r="T18" s="10"/>
      <c r="U18" s="10"/>
      <c r="W18" s="10"/>
      <c r="X18" s="10"/>
      <c r="Y18" s="10"/>
      <c r="Z18" s="10"/>
    </row>
    <row r="19" spans="1:27" x14ac:dyDescent="0.25">
      <c r="A19" s="11"/>
      <c r="B19" s="11"/>
      <c r="C19" s="11">
        <v>7</v>
      </c>
      <c r="D19" s="11"/>
      <c r="E19" s="11">
        <v>7.5</v>
      </c>
      <c r="F19" s="11"/>
      <c r="G19" s="11">
        <v>7.2</v>
      </c>
      <c r="H19" s="11">
        <v>3</v>
      </c>
      <c r="I19" s="11">
        <v>4</v>
      </c>
      <c r="J19" s="11"/>
      <c r="K19" s="12"/>
      <c r="L19" s="12"/>
      <c r="M19" s="12"/>
      <c r="N19" s="12"/>
      <c r="R19" s="10"/>
      <c r="S19" s="10"/>
      <c r="T19" s="10"/>
      <c r="W19" s="10"/>
      <c r="X19" s="10"/>
      <c r="Y19" s="10"/>
      <c r="Z19" s="10"/>
    </row>
    <row r="20" spans="1:27" x14ac:dyDescent="0.25">
      <c r="Q20" s="10"/>
      <c r="R20" s="10"/>
      <c r="S20" s="10"/>
      <c r="T20" s="10"/>
      <c r="W20" s="10"/>
      <c r="X20" s="10"/>
      <c r="Y20" s="10"/>
      <c r="Z20" s="10"/>
    </row>
    <row r="21" spans="1:27" x14ac:dyDescent="0.25">
      <c r="A21" s="13" t="s">
        <v>38</v>
      </c>
      <c r="O21" t="s">
        <v>29</v>
      </c>
      <c r="Q21" s="10"/>
      <c r="R21" s="10"/>
      <c r="S21" s="10"/>
      <c r="T21" s="10"/>
      <c r="W21" s="10"/>
      <c r="X21" s="10"/>
      <c r="Y21" s="10"/>
      <c r="Z21" s="10"/>
    </row>
    <row r="22" spans="1:2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W22" s="10"/>
      <c r="X22" s="10"/>
      <c r="Y22" s="10"/>
      <c r="Z22" s="10"/>
    </row>
    <row r="23" spans="1:27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T23" s="10"/>
    </row>
    <row r="24" spans="1:27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T24" s="10"/>
    </row>
    <row r="25" spans="1:27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  <c r="N25" s="12"/>
    </row>
    <row r="27" spans="1:27" x14ac:dyDescent="0.25">
      <c r="A27" s="13" t="s">
        <v>39</v>
      </c>
    </row>
    <row r="28" spans="1:2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2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Y29" s="10"/>
      <c r="Z29" s="10"/>
      <c r="AA29" s="10"/>
    </row>
    <row r="30" spans="1:2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27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12"/>
    </row>
    <row r="33" spans="1:18" x14ac:dyDescent="0.25">
      <c r="A33" s="13" t="s">
        <v>40</v>
      </c>
    </row>
    <row r="34" spans="1:18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8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8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8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</row>
    <row r="39" spans="1:18" x14ac:dyDescent="0.25">
      <c r="A39" s="13" t="s">
        <v>41</v>
      </c>
    </row>
    <row r="40" spans="1:18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8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8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8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</row>
    <row r="45" spans="1:18" x14ac:dyDescent="0.25">
      <c r="A45" s="13" t="s">
        <v>42</v>
      </c>
    </row>
    <row r="46" spans="1:18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R46" t="s">
        <v>30</v>
      </c>
    </row>
    <row r="47" spans="1:18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2"/>
      <c r="L49" s="12"/>
      <c r="M49" s="12"/>
      <c r="N49" s="12"/>
    </row>
    <row r="51" spans="1:14" x14ac:dyDescent="0.25">
      <c r="A51" s="13" t="s">
        <v>43</v>
      </c>
    </row>
    <row r="52" spans="1:1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  <c r="N55" s="12"/>
    </row>
    <row r="57" spans="1:14" x14ac:dyDescent="0.25">
      <c r="A57" s="13" t="s">
        <v>44</v>
      </c>
    </row>
    <row r="58" spans="1:1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</row>
  </sheetData>
  <mergeCells count="12">
    <mergeCell ref="Q9:Q11"/>
    <mergeCell ref="R9:R11"/>
    <mergeCell ref="W4:W5"/>
    <mergeCell ref="W9:W10"/>
    <mergeCell ref="S9:T10"/>
    <mergeCell ref="U9:V10"/>
    <mergeCell ref="Q4:Q5"/>
    <mergeCell ref="R4:R5"/>
    <mergeCell ref="S4:S5"/>
    <mergeCell ref="T4:T5"/>
    <mergeCell ref="U4:U5"/>
    <mergeCell ref="V4:V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Spans</vt:lpstr>
      <vt:lpstr>Bents</vt:lpstr>
      <vt:lpstr>Pile Sketch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2025-09-30T14:09:30Z</dcterms:modified>
</cp:coreProperties>
</file>