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State Wide\Traffic Analysis Toolbox\"/>
    </mc:Choice>
  </mc:AlternateContent>
  <bookViews>
    <workbookView xWindow="-120" yWindow="-120" windowWidth="20730" windowHeight="11160"/>
  </bookViews>
  <sheets>
    <sheet name="Overview" sheetId="5" r:id="rId1"/>
    <sheet name="Instructions" sheetId="7" r:id="rId2"/>
    <sheet name="Introduction" sheetId="2" r:id="rId3"/>
    <sheet name="Scenario 1" sheetId="1" r:id="rId4"/>
    <sheet name="Scenario 2" sheetId="3" r:id="rId5"/>
    <sheet name="Scenario 3" sheetId="4" r:id="rId6"/>
    <sheet name="Results" sheetId="6" r:id="rId7"/>
  </sheets>
  <externalReferences>
    <externalReference r:id="rId8"/>
    <externalReference r:id="rId9"/>
    <externalReference r:id="rId10"/>
    <externalReference r:id="rId11"/>
  </externalReferences>
  <definedNames>
    <definedName name="Accom.Drop">#REF!</definedName>
    <definedName name="AN">#REF!</definedName>
    <definedName name="AnalysisType">'[1]3 - Alt Num Lanes Input'!$M$16</definedName>
    <definedName name="Bench">[2]Refs!$D$2:$D$3</definedName>
    <definedName name="BusStop">[2]Refs!$B$2:$B$3</definedName>
    <definedName name="CLV_Limit">'[1]1 - Volume Input'!$AU$60</definedName>
    <definedName name="CLV_Limit_2">'[1]1 - Volume Input'!$AU$56</definedName>
    <definedName name="CLV_Limit_3">'[1]1 - Volume Input'!$AU$58</definedName>
    <definedName name="CLV_Limit_4">'[1]1 - Volume Input'!$AU$60</definedName>
    <definedName name="Conflicting_Vehicle_Type" comment="4 conflicting veh types">'[1]Crosswalks sheet'!$L$5:$L$8</definedName>
    <definedName name="Date">'[1]1 - Volume Input'!$M$14</definedName>
    <definedName name="DDI_Ramps">'[1]Multimodal Ped'!$AO$25</definedName>
    <definedName name="Diagonal_Ramps">'[1]Multimodal Ped'!$AO$21</definedName>
    <definedName name="EB_Growth_Factor">'[1]1 - Volume Input'!$AY$32</definedName>
    <definedName name="EB_Truck_Percentage">'[1]1 - Volume Input'!$AQ$32</definedName>
    <definedName name="EBL_Master">'[1]1 - Volume Input'!$AA$74</definedName>
    <definedName name="EBR_Master">'[1]1 - Volume Input'!$AQ$74</definedName>
    <definedName name="EBT_Master">'[1]1 - Volume Input'!$AI$74</definedName>
    <definedName name="EBU_Master">'[1]1 - Volume Input'!$S$74</definedName>
    <definedName name="Exp.drop">#REF!</definedName>
    <definedName name="FacilityType_Label_Rural2Ln">[3]Labels!$A$34</definedName>
    <definedName name="FacilityType_Label_RuralMultiLn">[3]Labels!$A$35</definedName>
    <definedName name="FacilityType_Label_Urban">[3]Labels!$A$36</definedName>
    <definedName name="Input_1Way2Way">'[3]Control Strategy Selection'!$D$10</definedName>
    <definedName name="Input_AGI_HasSchool">'[3]At-Grade Inputs'!$D$32</definedName>
    <definedName name="Input_AGI_NumABC">'[3]At-Grade Inputs'!$D$33</definedName>
    <definedName name="Input_AGI_NumBusStops">'[3]At-Grade Inputs'!$D$31</definedName>
    <definedName name="Input_AGI_R1_AADT_L1">'[3]At-Grade Inputs'!$L$37</definedName>
    <definedName name="Input_AGI_R1_AADT_L3">'[3]At-Grade Inputs'!$L$51</definedName>
    <definedName name="Input_AGI_R2_AADT_L1">'[3]At-Grade Inputs'!$N$37</definedName>
    <definedName name="Input_AGI_R2_AADT_L3">'[3]At-Grade Inputs'!$N$51</definedName>
    <definedName name="Input_AnalysisYearType">'[3]Control Strategy Selection'!$D$4</definedName>
    <definedName name="Input_Base_DAADTMajor">'[3]Control Strategy Selection'!$D$15</definedName>
    <definedName name="Input_Base_DAADTMinor">'[3]Control Strategy Selection'!$D$16</definedName>
    <definedName name="Input_Base_OAADTMajor">'[3]Control Strategy Selection'!$D$13</definedName>
    <definedName name="Input_Base_OAADTMinor">'[3]Control Strategy Selection'!$D$14</definedName>
    <definedName name="Input_D4TS_NLTOIn1">'[3]Ramp-Terminal Inputs'!$B$16</definedName>
    <definedName name="Input_D4TS_NLTOIn2">'[3]Ramp-Terminal Inputs'!$C$16</definedName>
    <definedName name="Input_D4TS_NLxst1">'[3]Ramp-Terminal Inputs'!$B$15</definedName>
    <definedName name="Input_D4TS_NLxst2">'[3]Ramp-Terminal Inputs'!$C$15</definedName>
    <definedName name="Input_D4TSA_NLTOIn1">'[3]Ramp-Terminal Inputs'!$D$16</definedName>
    <definedName name="Input_D4TSA_NLTOIn2">'[3]Ramp-Terminal Inputs'!$E$16</definedName>
    <definedName name="Input_D4TSA_NLxst1">'[3]Ramp-Terminal Inputs'!$D$15</definedName>
    <definedName name="Input_D4TSA_NLxst2">'[3]Ramp-Terminal Inputs'!$E$15</definedName>
    <definedName name="Input_DesignYear">'[3]Control Strategy Selection'!$D$6</definedName>
    <definedName name="Input_FacilityType">'[3]Control Strategy Selection'!$D$7</definedName>
    <definedName name="Input_Include_AS">'[3]Control Strategy Selection'!$B$22</definedName>
    <definedName name="Input_Include_MS">'[3]Control Strategy Selection'!$B$21</definedName>
    <definedName name="Input_Include_O1">'[3]Control Strategy Selection'!$B$31</definedName>
    <definedName name="Input_Include_O2">'[3]Control Strategy Selection'!$B$32</definedName>
    <definedName name="Input_Include_R1">'[3]Control Strategy Selection'!$B$23</definedName>
    <definedName name="Input_Include_R2">'[3]Control Strategy Selection'!$B$24</definedName>
    <definedName name="Input_Include_RTI_O1">'[3]Control Strategy Selection'!$B$68</definedName>
    <definedName name="Input_Include_RTI_O2">'[3]Control Strategy Selection'!$B$69</definedName>
    <definedName name="Input_Include_RTI_R1">'[3]Control Strategy Selection'!$B$66</definedName>
    <definedName name="Input_Include_RTI_R2">'[3]Control Strategy Selection'!$B$67</definedName>
    <definedName name="Input_Include_TS">'[3]Control Strategy Selection'!$B$19</definedName>
    <definedName name="Input_MajorApproachSpeed">'[3]Control Strategy Selection'!$D$12</definedName>
    <definedName name="Input_MajorStreetDirection">'[1]1 - Volume Input'!$M$18</definedName>
    <definedName name="Input_MinorStreetDirection">'[1]1 - Volume Input'!$BH$18</definedName>
    <definedName name="Input_MinorStreetLeg">'[1]1 - Volume Input'!$M$20</definedName>
    <definedName name="Input_NumLegs" localSheetId="0">'[3]Control Strategy Selection'!$D$9</definedName>
    <definedName name="Input_NumLegs">'[1]1 - Volume Input'!$M$16</definedName>
    <definedName name="Input_NumMajorLanes">'[3]Control Strategy Selection'!$D$11</definedName>
    <definedName name="Input_OpenYear">'[3]Control Strategy Selection'!$D$5</definedName>
    <definedName name="Input_RTI_AreaType">'[3]Control Strategy Selection'!$D$45</definedName>
    <definedName name="Input_RTI_DAADTEn1">'[3]Control Strategy Selection'!$D$56</definedName>
    <definedName name="Input_RTI_DAADTEn2">'[3]Control Strategy Selection'!$E$56</definedName>
    <definedName name="Input_RTI_DAADTEx1">'[3]Control Strategy Selection'!$D$55</definedName>
    <definedName name="Input_RTI_DAADTEx2">'[3]Control Strategy Selection'!$E$55</definedName>
    <definedName name="Input_RTI_DAADTIn1">'[3]Control Strategy Selection'!$D$53</definedName>
    <definedName name="Input_RTI_DAADTIn2">'[3]Control Strategy Selection'!$E$53</definedName>
    <definedName name="Input_RTI_DAADTOut1">'[3]Control Strategy Selection'!$D$54</definedName>
    <definedName name="Input_RTI_DAADTOut2">'[3]Control Strategy Selection'!$E$54</definedName>
    <definedName name="Input_RTI_OAADTEn1">'[3]Control Strategy Selection'!$D$51</definedName>
    <definedName name="Input_RTI_OAADTEn2">'[3]Control Strategy Selection'!$E$51</definedName>
    <definedName name="Input_RTI_OAADTEx1">'[3]Control Strategy Selection'!$D$50</definedName>
    <definedName name="Input_RTI_OAADTEx2">'[3]Control Strategy Selection'!$E$50</definedName>
    <definedName name="Input_RTI_OAADTIn1">'[3]Control Strategy Selection'!$D$48</definedName>
    <definedName name="Input_RTI_OAADTIn2">'[3]Control Strategy Selection'!$E$48</definedName>
    <definedName name="Input_RTI_OAADTOut1">'[3]Control Strategy Selection'!$D$49</definedName>
    <definedName name="Input_RTI_OAADTOut2">'[3]Control Strategy Selection'!$E$49</definedName>
    <definedName name="Input_RTI_R1_BaseIntx">'[3]Control Strategy Selection'!$D$66</definedName>
    <definedName name="Input_TrafficSignal_PedActivity">'[3]At-Grade Inputs'!$D$28</definedName>
    <definedName name="Input_TrafficSignal2_PedActivity">'[3]At-Grade Inputs'!$F$28</definedName>
    <definedName name="IsChecked_AGI_AllStop">'[3]User Selections'!$B$6</definedName>
    <definedName name="IsChecked_AGI_DLT">'[3]User Selections'!$B$9</definedName>
    <definedName name="IsChecked_AGI_GreenT">'[3]User Selections'!$B$13</definedName>
    <definedName name="IsChecked_AGI_Jughandle">'[3]User Selections'!$B$14</definedName>
    <definedName name="IsChecked_AGI_MinorStop">'[3]User Selections'!$B$5</definedName>
    <definedName name="IsChecked_AGI_MUT">'[3]User Selections'!$B$10</definedName>
    <definedName name="IsChecked_AGI_Other1">'[3]User Selections'!$B$15</definedName>
    <definedName name="IsChecked_AGI_Other2">'[3]User Selections'!$B$16</definedName>
    <definedName name="IsChecked_AGI_RCUTSig">'[3]User Selections'!$B$11</definedName>
    <definedName name="IsChecked_AGI_RCUTUnsig">'[3]User Selections'!$B$12</definedName>
    <definedName name="IsChecked_AGI_Rdbt1Ln">'[3]User Selections'!$B$7</definedName>
    <definedName name="IsChecked_AGI_Rdbt2Ln">'[3]User Selections'!$B$8</definedName>
    <definedName name="IsChecked_AGI_TrafficSignal">'[3]User Selections'!$B$3</definedName>
    <definedName name="IsChecked_AGI_TrafficSignal2">'[3]User Selections'!$B$4</definedName>
    <definedName name="IsChecked_RTI_D4MS">'[3]User Selections'!$B$25</definedName>
    <definedName name="IsChecked_RTI_D4TS">'[3]User Selections'!$B$21</definedName>
    <definedName name="IsChecked_RTI_D4TSA">'[3]User Selections'!$B$22</definedName>
    <definedName name="K_Factor">'[1]Multimodal Bike_Default_vals'!$AH$251</definedName>
    <definedName name="Label_AGI_1LnRdbt">[3]Labels!$A$8</definedName>
    <definedName name="Label_AGI_2LnRdbt">[3]Labels!$A$9</definedName>
    <definedName name="Label_AGI_AllStop">[3]Labels!$A$7</definedName>
    <definedName name="Label_AGI_DLT">[3]Labels!$A$10</definedName>
    <definedName name="Label_AGI_GreenT">[3]Labels!$A$14</definedName>
    <definedName name="Label_AGI_Jughandle">[3]Labels!$A$15</definedName>
    <definedName name="Label_AGI_MinorStop">[3]Labels!$A$6</definedName>
    <definedName name="Label_AGI_MUT">[3]Labels!$A$11</definedName>
    <definedName name="Label_AGI_RCUTSig">[3]Labels!$A$12</definedName>
    <definedName name="Label_AGI_RCUTUnsig">[3]Labels!$A$13</definedName>
    <definedName name="Label_AGI_TrafficSignal">[3]Labels!$A$5</definedName>
    <definedName name="Label_AnalysisYearType_OpenAndDesign">[3]Labels!$A$46</definedName>
    <definedName name="Label_RTI_1LnRdbt">'[3]Control Strategy Selection'!$A$66</definedName>
    <definedName name="Label_RTI_2LnRdbt">'[3]Control Strategy Selection'!$A$67</definedName>
    <definedName name="Label_RTI_D4MS">'[3]Control Strategy Selection'!$A$65</definedName>
    <definedName name="Label_RTI_D4TS">'[3]Control Strategy Selection'!$A$61</definedName>
    <definedName name="Label_RTI_D4TSA">'[3]Control Strategy Selection'!$A$62</definedName>
    <definedName name="Label_RTI_DDI">'[3]Control Strategy Selection'!$A$63</definedName>
    <definedName name="Label_RTI_Other1">'[3]Control Strategy Selection'!$A$68</definedName>
    <definedName name="Label_RTI_Other2">'[3]Control Strategy Selection'!$A$69</definedName>
    <definedName name="Label_RTI_SPUI">'[3]Control Strategy Selection'!$A$64</definedName>
    <definedName name="Load">[2]Refs!$E$2:$E$5</definedName>
    <definedName name="Location">'[1]1 - Volume Input'!$M$12</definedName>
    <definedName name="Loop_Ramps">'[1]Multimodal Ped'!$AO$23</definedName>
    <definedName name="LTAF">'[1]1 - Volume Input'!$S$40</definedName>
    <definedName name="Maj_St_Spd_Lmt">'[1]Multimodal Ped_Default_vals'!$Z$21</definedName>
    <definedName name="Markings">'[1]Crosswalks sheet'!$M$5:$M$6</definedName>
    <definedName name="Median">[2]Refs!$G$2:$G$3</definedName>
    <definedName name="Metro">[2]Refs!$H$2:$H$3</definedName>
    <definedName name="Min_St_Spd_Lmt">'[1]Multimodal Ped_Default_vals'!$Z$23</definedName>
    <definedName name="Multimodal">'[1]1 - Volume Input'!$BG$64</definedName>
    <definedName name="Multistage_Crossing" comment="Does the intersection have multistage crossing(s)? If yes, w/ how many stages?">'[1]Multimodal Ped'!$W$316:$W$318</definedName>
    <definedName name="NB_Growth_Factor">'[1]1 - Volume Input'!$AY$38</definedName>
    <definedName name="NB_Truck_Percentage">'[1]1 - Volume Input'!$AQ$38</definedName>
    <definedName name="NBL_Master">'[1]1 - Volume Input'!$AA$80</definedName>
    <definedName name="NBR_Master">'[1]1 - Volume Input'!$AQ$80</definedName>
    <definedName name="NBT_Master">'[1]1 - Volume Input'!$AI$80</definedName>
    <definedName name="NBU_Master">'[1]1 - Volume Input'!$S$80</definedName>
    <definedName name="NPred_FI">#REF!</definedName>
    <definedName name="NPred_PDO">#REF!</definedName>
    <definedName name="NPred_Total">#REF!</definedName>
    <definedName name="One_Ln_Rndabt_Speed">'[1]Multimodal Ped'!$P$27</definedName>
    <definedName name="P_Name">'[1]1 - Volume Input'!$M$8</definedName>
    <definedName name="P_Number">'[1]1 - Volume Input'!$M$10</definedName>
    <definedName name="Range_R2L">[3]Definitions!$I$5:$M$10</definedName>
    <definedName name="Range_RAB1">[3]Definitions!$O$4:$S$5</definedName>
    <definedName name="Range_RAB2">[3]Definitions!$O$7:$S$8</definedName>
    <definedName name="Range_RML">[3]Definitions!$I$14:$M$19</definedName>
    <definedName name="Range_USA_1x1">[3]Definitions!$I$45:$M$50</definedName>
    <definedName name="Range_USA_1x2">[3]Definitions!$I$38:$M$43</definedName>
    <definedName name="Range_USA_2x2_5F">[3]Definitions!$I$23:$M$28</definedName>
    <definedName name="Range_USA_2x2_6P">[3]Definitions!$I$30:$M$35</definedName>
    <definedName name="Range_USA_HS">[3]Definitions!$I$53:$M$58</definedName>
    <definedName name="Result_1x1Rdbt_VC_Z1">'[1]1x1 Rndabt '!$J$23</definedName>
    <definedName name="Result_1x1Rdbt_VC_Z2">'[1]1x1 Rndabt '!$AT$65</definedName>
    <definedName name="Result_1x1Rdbt_VC_Z3">'[1]1x1 Rndabt '!$J$65</definedName>
    <definedName name="Result_1x1Rdbt_VC_Z4">'[1]1x1 Rndabt '!$AU$25</definedName>
    <definedName name="Result_1x2Rdbt_VC_L1_Z1">'[1]1NS x 2 EW Rndabt'!$J$23</definedName>
    <definedName name="Result_1x2Rdbt_VC_L1_Z2">'[1]1NS x 2 EW Rndabt'!$AX$62</definedName>
    <definedName name="Result_1x2Rdbt_VC_L1_Z3">'[1]1NS x 2 EW Rndabt'!$J$62</definedName>
    <definedName name="Result_1x2Rdbt_VC_L1_Z4">'[1]1NS x 2 EW Rndabt'!$AX$23</definedName>
    <definedName name="Result_1x2Rdbt_VC_L2_Z3">'[1]1NS x 2 EW Rndabt'!$J$64</definedName>
    <definedName name="Result_1x2Rdbt_VC_L2_Z4">'[1]1NS x 2 EW Rndabt'!$AX$25</definedName>
    <definedName name="Result_2x1Rdbt_VC_L1_Z1">'[1]2 NS x 1 EW Rndabt'!$J$23</definedName>
    <definedName name="Result_2x1Rdbt_VC_L1_Z2">'[1]2 NS x 1 EW Rndabt'!$AX$62</definedName>
    <definedName name="Result_2x1Rdbt_VC_L1_Z3">'[1]2 NS x 1 EW Rndabt'!$J$62</definedName>
    <definedName name="Result_2x1Rdbt_VC_L1_Z4">'[1]2 NS x 1 EW Rndabt'!$AX$23</definedName>
    <definedName name="Result_2x1Rdbt_VC_L2_Z1">'[1]2 NS x 1 EW Rndabt'!$J$25</definedName>
    <definedName name="Result_2x1Rdbt_VC_L2_Z2">'[1]2 NS x 1 EW Rndabt'!$AX$64</definedName>
    <definedName name="Result_2x2Rdbt_VC_L1_Z1">'[1]2x2 Rndabt'!$J$23</definedName>
    <definedName name="Result_2x2Rdbt_VC_L1_Z2">'[1]2x2 Rndabt'!$AX$63</definedName>
    <definedName name="Result_2x2Rdbt_VC_L1_Z3">'[1]2x2 Rndabt'!$AX$23</definedName>
    <definedName name="Result_2x2Rdbt_VC_L1_Z4">'[1]2x2 Rndabt'!$J$63</definedName>
    <definedName name="Result_2x2Rdbt_VC_L2_Z1">'[1]2x2 Rndabt'!$J$25</definedName>
    <definedName name="Result_2x2Rdbt_VC_L2_Z2">'[1]2x2 Rndabt'!$AX$65</definedName>
    <definedName name="Result_2x2Rdbt_VC_L2_Z3">'[1]2x2 Rndabt'!$AX$25</definedName>
    <definedName name="Result_2x2Rdbt_VC_L2_Z4">'[1]2x2 Rndabt'!$J$65</definedName>
    <definedName name="Result_3x3Rdbt_VC_L1_Z1">'[1]3x3 Rndabt'!$I$21</definedName>
    <definedName name="Result_3x3Rdbt_VC_L1_Z2">'[1]3x3 Rndabt'!$AY$63</definedName>
    <definedName name="Result_3x3Rdbt_VC_L1_Z3">'[1]3x3 Rndabt'!$AY$21</definedName>
    <definedName name="Result_3x3Rdbt_VC_L1_Z4">'[1]3x3 Rndabt'!$I$63</definedName>
    <definedName name="Result_3x3Rdbt_VC_L2_Z1">'[1]3x3 Rndabt'!$I$23</definedName>
    <definedName name="Result_3x3Rdbt_VC_L2_Z2">'[1]3x3 Rndabt'!$AY$65</definedName>
    <definedName name="Result_3x3Rdbt_VC_L2_Z3">'[1]3x3 Rndabt'!$AY$23</definedName>
    <definedName name="Result_3x3Rdbt_VC_L2_Z4">'[1]3x3 Rndabt'!$I$65</definedName>
    <definedName name="Result_3x3Rdbt_VC_L3_Z1">'[1]3x3 Rndabt'!$I$25</definedName>
    <definedName name="Result_3x3Rdbt_VC_L3_Z2">'[1]3x3 Rndabt'!$AY$67</definedName>
    <definedName name="Result_3x3Rdbt_VC_L3_Z3">'[1]3x3 Rndabt'!$AY$25</definedName>
    <definedName name="Result_3x3Rdbt_VC_L3_Z4">'[1]3x3 Rndabt'!$I$67</definedName>
    <definedName name="Result_50ICD_VC_Z1">'[1]50 Mini-Rndabt'!$J$23</definedName>
    <definedName name="Result_50ICD_VC_Z2">'[1]50 Mini-Rndabt'!$AT$65</definedName>
    <definedName name="Result_50ICD_VC_Z3">'[1]50 Mini-Rndabt'!$J$65</definedName>
    <definedName name="Result_50ICD_VC_Z4">'[1]50 Mini-Rndabt'!$AU$25</definedName>
    <definedName name="Result_75ICD_VC_Z1">'[1]75 Mini-Rndabt'!$J$23</definedName>
    <definedName name="Result_75ICD_VC_Z2">'[1]75 Mini-Rndabt'!$AT$65</definedName>
    <definedName name="Result_75ICD_VC_Z3">'[1]75 Mini-Rndabt'!$J$65</definedName>
    <definedName name="Result_75ICD_VC_Z4">'[1]75 Mini-Rndabt'!$AU$25</definedName>
    <definedName name="Result_AWSC_CLV_Z5">[1]AWSC!$J$28</definedName>
    <definedName name="Result_AWSC_VC_Z5">[1]AWSC!$J$31</definedName>
    <definedName name="Result_Bowtie_EW_CLV_Z1">'[1]Bowtie E-W'!$I$19</definedName>
    <definedName name="Result_Bowtie_EW_CLV_Z2">'[1]Bowtie E-W'!$AS$57</definedName>
    <definedName name="Result_Bowtie_EW_CLV_Z3">'[1]Bowtie E-W'!$E$32</definedName>
    <definedName name="Result_Bowtie_EW_CLV_Z4">'[1]Bowtie E-W'!$E$54</definedName>
    <definedName name="Result_Bowtie_EW_CLV_Z5">'[1]Bowtie E-W'!$AS$25</definedName>
    <definedName name="Result_Bowtie_EW_VC_Z1">'[1]Bowtie E-W'!$I$22</definedName>
    <definedName name="Result_Bowtie_EW_VC_Z2">'[1]Bowtie E-W'!$AS$60</definedName>
    <definedName name="Result_Bowtie_EW_VC_Z3">'[1]Bowtie E-W'!$E$35</definedName>
    <definedName name="Result_Bowtie_EW_VC_Z4">'[1]Bowtie E-W'!$E$57</definedName>
    <definedName name="Result_Bowtie_EW_VC_Z5">'[1]Bowtie E-W'!$AS$28</definedName>
    <definedName name="Result_Bowtie_NS_CLV_Z1">'[1]Bowtie N-S'!$AI$59</definedName>
    <definedName name="Result_Bowtie_NS_CLV_Z2">'[1]Bowtie N-S'!$V$24</definedName>
    <definedName name="Result_Bowtie_NS_CLV_Z3">'[1]Bowtie N-S'!$AU$58</definedName>
    <definedName name="Result_Bowtie_NS_CLV_Z4">'[1]Bowtie N-S'!$G$28</definedName>
    <definedName name="Result_Bowtie_NS_CLV_Z5">'[1]Bowtie N-S'!$AQ$27</definedName>
    <definedName name="Result_Bowtie_NS_VC_Z1">'[1]Bowtie N-S'!$AN$62</definedName>
    <definedName name="Result_Bowtie_NS_VC_Z2">'[1]Bowtie N-S'!$V$27</definedName>
    <definedName name="Result_Bowtie_NS_VC_Z3">'[1]Bowtie N-S'!$AU$61</definedName>
    <definedName name="Result_Bowtie_NS_VC_Z4">'[1]Bowtie N-S'!$G$31</definedName>
    <definedName name="Result_Bowtie_NS_VC_Z5">'[1]Bowtie N-S'!$AQ$30</definedName>
    <definedName name="Result_CGT_E_CLV_Z5">'[1]CGT E'!$H$28</definedName>
    <definedName name="Result_CGT_E_VC_Z5">'[1]CGT E'!$H$31</definedName>
    <definedName name="Result_CGT_N_CLV_Z5">'[1]CGT N'!$H$28</definedName>
    <definedName name="Result_CGT_N_VC_Z5">'[1]CGT N'!$H$31</definedName>
    <definedName name="Result_CGT_S_CLV_Z5">'[1]CGT S'!$H$28</definedName>
    <definedName name="Result_CGT_S_VC_Z5">'[1]CGT S'!$H$31</definedName>
    <definedName name="Result_CGT_W_CLV_Z5">'[1]CGT W'!$H$28</definedName>
    <definedName name="Result_CGT_W_VC_Z5">'[1]CGT W'!$H$31</definedName>
    <definedName name="Result_CLI_EW_CLV_Z3">'[1]Contraflow Left E-W'!$L$18</definedName>
    <definedName name="Result_CLI_EW_CLV_Z4">'[1]Contraflow Left E-W'!$BH$18</definedName>
    <definedName name="Result_CLI_EW_VC_Z3">'[1]Contraflow Left E-W'!$L$21</definedName>
    <definedName name="Result_CLI_EW_VC_Z4">'[1]Contraflow Left E-W'!$BH$21</definedName>
    <definedName name="Result_CLI_NS_CLV_Z3">'[1]Contraflow Left N-S'!$F$21</definedName>
    <definedName name="Result_CLI_NS_CLV_Z4">'[1]Contraflow Left N-S'!$AU$59</definedName>
    <definedName name="Result_CLI_NS_VC_Z3">'[1]Contraflow Left N-S'!$F$24</definedName>
    <definedName name="Result_CLI_NS_VC_Z4">'[1]Contraflow Left N-S'!$AU$62</definedName>
    <definedName name="Result_Conventional_CLV_Z5">'[1]Traffic Signal'!$H$28</definedName>
    <definedName name="Result_Conventional_VC_Z5">'[1]Traffic Signal'!$H$31</definedName>
    <definedName name="Result_ConventionalSharedRTLT_CLV_Z5">'[1]Conventional Shared RT LT'!$H$28</definedName>
    <definedName name="Result_ConventionalSharedRTLT_VC_Z5">'[1]Conventional Shared RT LT'!$H$31</definedName>
    <definedName name="Result_CTO_CLV_Z5">'[1]Center Turn Overpass'!$H$28</definedName>
    <definedName name="Result_CTO_CLV_Z6">'[1]Center Turn Overpass'!$AQ$56</definedName>
    <definedName name="Result_CTO_VC_Z5">'[1]Center Turn Overpass'!$H$31</definedName>
    <definedName name="Result_CTO_VC_Z6">'[1]Center Turn Overpass'!$AQ$59</definedName>
    <definedName name="Result_DCD_EW_CLV_Z1">'[1]DDI E-W'!$D$17</definedName>
    <definedName name="Result_DCD_EW_CLV_Z2">'[1]DDI E-W'!$Q$17</definedName>
    <definedName name="Result_DCD_EW_CLV_Z3">'[1]DDI E-W'!$AD$17</definedName>
    <definedName name="Result_DCD_EW_CLV_Z4">'[1]DDI E-W'!$AQ$17</definedName>
    <definedName name="Result_DCD_EW_CLV_Z5">'[1]DDI E-W'!$BD$17</definedName>
    <definedName name="Result_DCD_EW_CLV_Z6">'[1]DDI E-W'!$BQ$17</definedName>
    <definedName name="Result_DCD_EW_VC_Z1">'[1]DDI E-W'!$D$20</definedName>
    <definedName name="Result_DCD_EW_VC_Z2">'[1]DDI E-W'!$Q$20</definedName>
    <definedName name="Result_DCD_EW_VC_Z3">'[1]DDI E-W'!$AD$20</definedName>
    <definedName name="Result_DCD_EW_VC_Z4">'[1]DDI E-W'!$AQ$20</definedName>
    <definedName name="Result_DCD_EW_VC_Z5">'[1]DDI E-W'!$BD$20</definedName>
    <definedName name="Result_DCD_EW_VC_Z6">'[1]DDI E-W'!$BQ$20</definedName>
    <definedName name="Result_DCD_NS_CLV_Z1">'[1]DDI N-S'!$AW$24</definedName>
    <definedName name="Result_DCD_NS_CLV_Z2">'[1]DDI N-S'!$AW$36</definedName>
    <definedName name="Result_DCD_NS_CLV_Z3">'[1]DDI N-S'!$E$31</definedName>
    <definedName name="Result_DCD_NS_CLV_Z4">'[1]DDI N-S'!$AW$53</definedName>
    <definedName name="Result_DCD_NS_CLV_Z5">'[1]DDI N-S'!$E$47</definedName>
    <definedName name="Result_DCD_NS_CLV_Z6">'[1]DDI N-S'!$E$60</definedName>
    <definedName name="Result_DCD_NS_VC_Z1">'[1]DDI N-S'!$AW$27</definedName>
    <definedName name="Result_DCD_NS_VC_Z2">'[1]DDI N-S'!$AW$39</definedName>
    <definedName name="Result_DCD_NS_VC_Z3">'[1]DDI N-S'!$E$34</definedName>
    <definedName name="Result_DCD_NS_VC_Z4">'[1]DDI N-S'!$AW$56</definedName>
    <definedName name="Result_DCD_NS_VC_Z5">'[1]DDI N-S'!$E$50</definedName>
    <definedName name="Result_DCD_NS_VC_Z6">'[1]DDI N-S'!$E$63</definedName>
    <definedName name="Result_DLT_CLV_Z1">'[1]Full DLT'!$E$17</definedName>
    <definedName name="Result_DLT_CLV_Z2">'[1]Full DLT'!$AW$66</definedName>
    <definedName name="Result_DLT_CLV_Z3">'[1]Full DLT'!$AW$17</definedName>
    <definedName name="Result_DLT_CLV_Z4">'[1]Full DLT'!$E$66</definedName>
    <definedName name="Result_DLT_CLV_Z5">'[1]Full DLT'!$E$27</definedName>
    <definedName name="Result_DLT_VC_Z1">'[1]Full DLT'!$E$20</definedName>
    <definedName name="Result_DLT_VC_Z2">'[1]Full DLT'!$AW$69</definedName>
    <definedName name="Result_DLT_VC_Z3">'[1]Full DLT'!$AW$20</definedName>
    <definedName name="Result_DLT_VC_Z4">'[1]Full DLT'!$E$69</definedName>
    <definedName name="Result_DLT_VC_Z5">'[1]Full DLT'!$E$30</definedName>
    <definedName name="Result_DLTI_EW_CLV_Z1">'[1]DLTI E-W '!$F$17</definedName>
    <definedName name="Result_DLTI_EW_CLV_Z3">'[1]DLTI E-W '!$T$17</definedName>
    <definedName name="Result_DLTI_EW_CLV_Z4">'[1]DLTI E-W '!$BA$17</definedName>
    <definedName name="Result_DLTI_EW_CLV_Z6">'[1]DLTI E-W '!$BO$17</definedName>
    <definedName name="Result_DLTI_EW_VC_Z1">'[1]DLTI E-W '!$F$20</definedName>
    <definedName name="Result_DLTI_EW_VC_Z3">'[1]DLTI E-W '!$T$20</definedName>
    <definedName name="Result_DLTI_EW_VC_Z4">'[1]DLTI E-W '!$BA$20</definedName>
    <definedName name="Result_DLTI_EW_VC_Z6">'[1]DLTI E-W '!$BO$20</definedName>
    <definedName name="Result_DLTI_NS_CLV_Z1">'[1]DLTI N-S'!$AP$18</definedName>
    <definedName name="Result_DLTI_NS_CLV_Z3">'[1]DLTI N-S'!$AP$33</definedName>
    <definedName name="Result_DLTI_NS_CLV_Z4">'[1]DLTI N-S'!$AP$50</definedName>
    <definedName name="Result_DLTI_NS_CLV_Z6">'[1]DLTI N-S'!$AP$64</definedName>
    <definedName name="Result_DLTI_NS_VC_Z1">'[1]DLTI N-S'!$AP$21</definedName>
    <definedName name="Result_DLTI_NS_VC_Z3">'[1]DLTI N-S'!$AP$36</definedName>
    <definedName name="Result_DLTI_NS_VC_Z4">'[1]DLTI N-S'!$AP$53</definedName>
    <definedName name="Result_DLTI_NS_VC_Z6">'[1]DLTI N-S'!$AP$67</definedName>
    <definedName name="Result_Echelon_EW_CLV_Z5">'[1]Echelon E-W'!$H$28</definedName>
    <definedName name="Result_Echelon_EW_CLV_Z6">'[1]Echelon E-W'!$AS$55</definedName>
    <definedName name="Result_Echelon_EW_VC_Z5">'[1]Echelon E-W'!$H$31</definedName>
    <definedName name="Result_Echelon_EW_VC_Z6">'[1]Echelon E-W'!$AS$58</definedName>
    <definedName name="Result_Echelon_NS_CLV_Z5">'[1]Echelon N-S'!$I$54</definedName>
    <definedName name="Result_Echelon_NS_CLV_Z6">'[1]Echelon N-S'!$AR$28</definedName>
    <definedName name="Result_Echelon_NS_VC_Z5">'[1]Echelon N-S'!$I$57</definedName>
    <definedName name="Result_Echelon_NS_VC_Z6">'[1]Echelon N-S'!$AR$31</definedName>
    <definedName name="Result_MUT_EW_CLV_Z3">'[1]MUT E-W'!$BP$22</definedName>
    <definedName name="Result_MUT_EW_CLV_Z4">'[1]MUT E-W'!$F$22</definedName>
    <definedName name="Result_MUT_EW_CLV_Z5">'[1]MUT E-W'!$AK$22</definedName>
    <definedName name="Result_MUT_EW_VC_Z3">'[1]MUT E-W'!$BP$25</definedName>
    <definedName name="Result_MUT_EW_VC_Z4">'[1]MUT E-W'!$F$25</definedName>
    <definedName name="Result_MUT_EW_VC_Z5">'[1]MUT E-W'!$AK$25</definedName>
    <definedName name="Result_MUT_NS_CLV_Z1">'[1]MUT N-S '!$AM$24</definedName>
    <definedName name="Result_MUT_NS_CLV_Z2">'[1]MUT N-S '!$AM$59</definedName>
    <definedName name="Result_MUT_NS_CLV_Z5">'[1]MUT N-S '!$AT$41</definedName>
    <definedName name="Result_MUT_NS_VC_Z1">'[1]MUT N-S '!$AM$27</definedName>
    <definedName name="Result_MUT_NS_VC_Z2">'[1]MUT N-S '!$AM$62</definedName>
    <definedName name="Result_MUT_NS_VC_Z5">'[1]MUT N-S '!$AT$44</definedName>
    <definedName name="Result_PCLA_EW_CLV_Z3">'[1]PCLA E-W'!$D$64</definedName>
    <definedName name="Result_PCLA_EW_CLV_Z4">'[1]PCLA E-W'!$AW$19</definedName>
    <definedName name="Result_PCLA_EW_VC_Z3">'[1]PCLA E-W'!$D$67</definedName>
    <definedName name="Result_PCLA_EW_VC_Z4">'[1]PCLA E-W'!$AW$22</definedName>
    <definedName name="Result_PCLA_NS_CLV_Z3">'[1]PCLA N-S'!$E$23</definedName>
    <definedName name="Result_PCLA_NS_CLV_Z4">'[1]PCLA N-S'!$AW$65</definedName>
    <definedName name="Result_PCLA_NS_VC_Z3">'[1]PCLA N-S'!$E$26</definedName>
    <definedName name="Result_PCLA_NS_VC_Z4">'[1]PCLA N-S'!$AW$68</definedName>
    <definedName name="Result_PCLB_EW_CLV_Z3">'[1]PCLB E-W'!$D$64</definedName>
    <definedName name="Result_PCLB_EW_CLV_Z4">'[1]PCLB E-W'!$AW$19</definedName>
    <definedName name="Result_PCLB_EW_VC_Z3">'[1]PCLB E-W'!$D$67</definedName>
    <definedName name="Result_PCLB_EW_VC_Z4">'[1]PCLB E-W'!$AW$22</definedName>
    <definedName name="Result_PCLB_NS_CLV_Z3">'[1]PCLB N-S'!$E$23</definedName>
    <definedName name="Result_PCLB_NS_CLV_Z4">'[1]PCLB N-S'!$AW$65</definedName>
    <definedName name="Result_PCLB_NS_VC_Z3">'[1]PCLB N-S'!$E$26</definedName>
    <definedName name="Result_PCLB_NS_VC_Z4">'[1]PCLB N-S'!$AW$68</definedName>
    <definedName name="Result_PDLT_EW_CLV_Z3">'[1]P DLT E-W'!$AU$58</definedName>
    <definedName name="Result_PDLT_EW_CLV_Z4">'[1]P DLT E-W'!$G$28</definedName>
    <definedName name="Result_PDLT_EW_CLV_Z5">'[1]P DLT E-W'!$AQ$27</definedName>
    <definedName name="Result_PDLT_EW_VC_Z3">'[1]P DLT E-W'!$AU$61</definedName>
    <definedName name="Result_PDLT_EW_VC_Z4">'[1]P DLT E-W'!$G$31</definedName>
    <definedName name="Result_PDLT_EW_VC_Z5">'[1]P DLT E-W'!$AQ$30</definedName>
    <definedName name="Result_PDLT_NS_CLV_Z1">'[1]P DLT N-S'!$I$19</definedName>
    <definedName name="Result_PDLT_NS_CLV_Z2">'[1]P DLT N-S'!$AS$57</definedName>
    <definedName name="Result_PDLT_NS_CLV_Z5">'[1]P DLT N-S'!$AS$25</definedName>
    <definedName name="Result_PDLT_NS_VC_Z1">'[1]P DLT N-S'!$I$22</definedName>
    <definedName name="Result_PDLT_NS_VC_Z2">'[1]P DLT N-S'!$AS$60</definedName>
    <definedName name="Result_PDLT_NS_VC_Z5">'[1]P DLT N-S'!$AS$28</definedName>
    <definedName name="Result_PMUT_EW_CLV_Z3">'[1]PMUT E-W'!$BP$22</definedName>
    <definedName name="Result_PMUT_EW_CLV_Z4">'[1]PMUT E-W'!$F$22</definedName>
    <definedName name="Result_PMUT_EW_CLV_Z5">'[1]PMUT E-W'!$AK$21</definedName>
    <definedName name="Result_PMUT_EW_VC_Z3">'[1]PMUT E-W'!$BP$25</definedName>
    <definedName name="Result_PMUT_EW_VC_Z4">'[1]PMUT E-W'!$F$25</definedName>
    <definedName name="Result_PMUT_EW_VC_Z5">'[1]PMUT E-W'!$AK$24</definedName>
    <definedName name="Result_PMUT_NS_CLV_Z1">'[1]PMUT N-S'!$AM$24</definedName>
    <definedName name="Result_PMUT_NS_CLV_Z2">'[1]PMUT N-S'!$AM$59</definedName>
    <definedName name="Result_PMUT_NS_CLV_Z5">'[1]PMUT N-S'!$AT$41</definedName>
    <definedName name="Result_PMUT_NS_VC_Z1">'[1]PMUT N-S'!$AM$27</definedName>
    <definedName name="Result_PMUT_NS_VC_Z2">'[1]PMUT N-S'!$AM$62</definedName>
    <definedName name="Result_PMUT_NS_VC_Z5">'[1]PMUT N-S'!$AT$44</definedName>
    <definedName name="Result_QR_NE_CLV_Z1">'[1]QR N-E'!$C$28</definedName>
    <definedName name="Result_QR_NE_CLV_Z3">'[1]QR N-E'!$AV$67</definedName>
    <definedName name="Result_QR_NE_CLV_Z5">'[1]QR N-E'!$C$50</definedName>
    <definedName name="Result_QR_NE_VC_Z1">'[1]QR N-E'!$C$31</definedName>
    <definedName name="Result_QR_NE_VC_Z3">'[1]QR N-E'!$AV$70</definedName>
    <definedName name="Result_QR_NE_VC_Z5">'[1]QR N-E'!$C$53</definedName>
    <definedName name="Result_QR_NW_CLV_Z1">'[1]QR N-W'!$AW$24</definedName>
    <definedName name="Result_QR_NW_CLV_Z4">'[1]QR N-W'!$I$65</definedName>
    <definedName name="Result_QR_NW_CLV_Z5">'[1]QR N-W'!$AW$54</definedName>
    <definedName name="Result_QR_NW_VC_Z1">'[1]QR N-W'!$AW$27</definedName>
    <definedName name="Result_QR_NW_VC_Z4">'[1]QR N-W'!$I$68</definedName>
    <definedName name="Result_QR_NW_VC_Z5">'[1]QR N-W'!$AW$57</definedName>
    <definedName name="Result_QR_SE_CLV_Z2">'[1]QR S-E'!$C$62</definedName>
    <definedName name="Result_QR_SE_CLV_Z3">'[1]QR S-E'!$AS$17</definedName>
    <definedName name="Result_QR_SE_CLV_Z5">'[1]QR S-E'!$C$24</definedName>
    <definedName name="Result_QR_SE_VC_Z2">'[1]QR S-E'!$C$65</definedName>
    <definedName name="Result_QR_SE_VC_Z3">'[1]QR S-E'!$AS$20</definedName>
    <definedName name="Result_QR_SE_VC_Z5">'[1]QR S-E'!$C$27</definedName>
    <definedName name="Result_QR_SW_CLV_Z2">'[1]QR S-W'!$AY$63</definedName>
    <definedName name="Result_QR_SW_CLV_Z4">'[1]QR S-W'!$E$18</definedName>
    <definedName name="Result_QR_SW_CLV_Z5">'[1]QR S-W'!$AM$18</definedName>
    <definedName name="Result_QR_SW_VC_Z2">'[1]QR S-W'!$AY$66</definedName>
    <definedName name="Result_QR_SW_VC_Z4">'[1]QR S-W'!$E$21</definedName>
    <definedName name="Result_QR_SW_VC_Z5">'[1]QR S-W'!$AM$21</definedName>
    <definedName name="Result_RCUT_EW_CLV_Z1">'[1]RCUT E-W'!$P$17</definedName>
    <definedName name="Result_RCUT_EW_CLV_Z2">'[1]RCUT E-W'!$BG$49</definedName>
    <definedName name="Result_RCUT_EW_CLV_Z3">'[1]RCUT E-W'!$BG$17</definedName>
    <definedName name="Result_RCUT_EW_CLV_Z4">'[1]RCUT E-W'!$N$49</definedName>
    <definedName name="Result_RCUT_EW_VC_Z1">'[1]RCUT E-W'!$P$20</definedName>
    <definedName name="Result_RCUT_EW_VC_Z2">'[1]RCUT E-W'!$BG$52</definedName>
    <definedName name="Result_RCUT_EW_VC_Z3">'[1]RCUT E-W'!$BG$20</definedName>
    <definedName name="Result_RCUT_EW_VC_Z4">'[1]RCUT E-W'!$N$52</definedName>
    <definedName name="Result_RCUT_NS_CLV_Z1">'[1]RCUT N-S'!$F$20</definedName>
    <definedName name="Result_RCUT_NS_CLV_Z2">'[1]RCUT N-S'!$AV$65</definedName>
    <definedName name="Result_RCUT_NS_CLV_Z3">'[1]RCUT N-S'!$AV$28</definedName>
    <definedName name="Result_RCUT_NS_CLV_Z4">'[1]RCUT N-S'!$F$57</definedName>
    <definedName name="Result_RCUT_NS_VC_Z1">'[1]RCUT N-S'!$F$23</definedName>
    <definedName name="Result_RCUT_NS_VC_Z2">'[1]RCUT N-S'!$AV$68</definedName>
    <definedName name="Result_RCUT_NS_VC_Z3">'[1]RCUT N-S'!$AV$31</definedName>
    <definedName name="Result_RCUT_NS_VC_Z4">'[1]RCUT N-S'!$F$60</definedName>
    <definedName name="Result_SPI_EW_CLV_Z1">'[1]SPI E-W'!$T$17</definedName>
    <definedName name="Result_SPI_EW_CLV_Z3">'[1]SPI E-W'!$AJ$17</definedName>
    <definedName name="Result_SPI_EW_CLV_Z6">'[1]SPI E-W'!$AZ$17</definedName>
    <definedName name="Result_SPI_EW_VC_Z1">'[1]SPI E-W'!$T$20</definedName>
    <definedName name="Result_SPI_EW_VC_Z3">'[1]SPI E-W'!$AJ$20</definedName>
    <definedName name="Result_SPI_EW_VC_Z6">'[1]SPI E-W'!$AZ$20</definedName>
    <definedName name="Result_SPI_NS_CLV_Z1">'[1]SPI N-S '!$AR$26</definedName>
    <definedName name="Result_SPI_NS_CLV_Z3">'[1]SPI N-S '!$AR$40</definedName>
    <definedName name="Result_SPI_NS_CLV_Z6">'[1]SPI N-S '!$AR$54</definedName>
    <definedName name="Result_SPI_NS_VC_Z1">'[1]SPI N-S '!$AR$29</definedName>
    <definedName name="Result_SPI_NS_VC_Z3">'[1]SPI N-S '!$AR$43</definedName>
    <definedName name="Result_SPI_NS_VC_Z6">'[1]SPI N-S '!$AR$57</definedName>
    <definedName name="Result_SPIRAB_EW_VC_Z1">'[1]SPI RAB E-W'!$CN$29</definedName>
    <definedName name="Result_SPIRAB_EW_VC_Z2">'[1]SPI RAB E-W'!$CY$45</definedName>
    <definedName name="Result_SPIRAB_EW_VC_Z3">'[1]SPI RAB E-W'!$CX$32</definedName>
    <definedName name="Result_SPIRAB_EW_VC_Z4">'[1]SPI RAB E-W'!$CL$42</definedName>
    <definedName name="Result_SPIRAB_NS_VC_Z1">'[1]SPI RAB N-S'!$CN$29</definedName>
    <definedName name="Result_SPIRAB_NS_VC_Z2">'[1]SPI RAB N-S'!$CY$45</definedName>
    <definedName name="Result_SPIRAB_NS_VC_Z3">'[1]SPI RAB N-S'!$CX$32</definedName>
    <definedName name="Result_SPIRAB_NS_VC_Z4">'[1]SPI RAB N-S'!$CL$42</definedName>
    <definedName name="Result_SplitIntx_EW_CLV_Z1">'[1]Split Intersection E-W'!$H$28</definedName>
    <definedName name="Result_SplitIntx_EW_CLV_Z2">'[1]Split Intersection E-W'!$AP$28</definedName>
    <definedName name="Result_SplitIntx_EW_VC_Z1">'[1]Split Intersection E-W'!$H$31</definedName>
    <definedName name="Result_SplitIntx_EW_VC_Z2">'[1]Split Intersection E-W'!$AP$31</definedName>
    <definedName name="Result_SplitIntx_NS_CLV_Z3">'[1]Split Intersection N-S'!$AP$28</definedName>
    <definedName name="Result_SplitIntx_NS_CLV_Z4">'[1]Split Intersection N-S'!$H$28</definedName>
    <definedName name="Result_SplitIntx_NS_VC_Z3">'[1]Split Intersection N-S'!$AP$31</definedName>
    <definedName name="Result_SplitIntx_NS_VC_Z4">'[1]Split Intersection N-S'!$H$31</definedName>
    <definedName name="Result_TD_EW_CLV_Z3">'[1]TD E-W'!$AS$33</definedName>
    <definedName name="Result_TD_EW_CLV_Z4">'[1]TD E-W'!$AS$46</definedName>
    <definedName name="Result_TD_EW_VC_Z3">'[1]TD E-W'!$AS$36</definedName>
    <definedName name="Result_TD_EW_VC_Z4">'[1]TD E-W'!$AS$49</definedName>
    <definedName name="Result_TD_NS_CLV_Z3">'[1]TD N-S'!$AY$17</definedName>
    <definedName name="Result_TD_NS_CLV_Z4">'[1]TD N-S'!$U$17</definedName>
    <definedName name="Result_TD_NS_VC_Z3">'[1]TD N-S'!$AY$20</definedName>
    <definedName name="Result_TD_NS_VC_Z4">'[1]TD N-S'!$U$20</definedName>
    <definedName name="Result_TWSC_EW_VC_Z5">'[1]TWSC E-W'!$AM$22</definedName>
    <definedName name="Result_TWSC_NS_VC_Z5">'[1]TWSC N-S'!$AM$21</definedName>
    <definedName name="Result_URCUT_EW_CLV_Z1">'[1]Unsig RCUT E-W'!$P$17</definedName>
    <definedName name="Result_URCUT_EW_CLV_Z2">'[1]Unsig RCUT E-W'!$BG$49</definedName>
    <definedName name="Result_URCUT_EW_CLV_Z3">'[1]Unsig RCUT E-W'!$BG$17</definedName>
    <definedName name="Result_URCUT_EW_CLV_Z4">'[1]Unsig RCUT E-W'!$N$49</definedName>
    <definedName name="Result_URCUT_EW_VC_Z1">'[1]Unsig RCUT E-W'!$P$20</definedName>
    <definedName name="Result_URCUT_EW_VC_Z2">'[1]Unsig RCUT E-W'!$BG$52</definedName>
    <definedName name="Result_URCUT_EW_VC_Z3">'[1]Unsig RCUT E-W'!$BG$20</definedName>
    <definedName name="Result_URCUT_EW_VC_Z4">'[1]Unsig RCUT E-W'!$N$52</definedName>
    <definedName name="Result_URCUT_NS_CLV_Z1">'[1]Unsig RCUT N-S'!$F$20</definedName>
    <definedName name="Result_URCUT_NS_CLV_Z2">'[1]Unsig RCUT N-S'!$AV$65</definedName>
    <definedName name="Result_URCUT_NS_CLV_Z3">'[1]Unsig RCUT N-S'!$AV$28</definedName>
    <definedName name="Result_URCUT_NS_CLV_Z4">'[1]Unsig RCUT N-S'!$F$57</definedName>
    <definedName name="Result_URCUT_NS_VC_Z1">'[1]Unsig RCUT N-S'!$F$23</definedName>
    <definedName name="Result_URCUT_NS_VC_Z2">'[1]Unsig RCUT N-S'!$AV$68</definedName>
    <definedName name="Result_URCUT_NS_VC_Z3">'[1]Unsig RCUT N-S'!$AV$31</definedName>
    <definedName name="Result_URCUT_NS_VC_Z4">'[1]Unsig RCUT N-S'!$F$60</definedName>
    <definedName name="RTAF">'[1]1 - Volume Input'!$AI$40</definedName>
    <definedName name="SB_Growth_Factor">'[1]1 - Volume Input'!$AY$36</definedName>
    <definedName name="SB_Truck_Percentage">'[1]1 - Volume Input'!$AQ$36</definedName>
    <definedName name="SBL_Master">'[1]1 - Volume Input'!$AA$78</definedName>
    <definedName name="SBR_Master">'[1]1 - Volume Input'!$AQ$78</definedName>
    <definedName name="SBT_Master">'[1]1 - Volume Input'!$AI$78</definedName>
    <definedName name="SBU_Master">'[1]1 - Volume Input'!$S$78</definedName>
    <definedName name="Shelter">[2]Refs!$C$2:$C$3</definedName>
    <definedName name="Signal.Drop">#REF!</definedName>
    <definedName name="Speed.Drop">#REF!</definedName>
    <definedName name="SPUI_Ramps">'[1]Multimodal Ped'!$AO$27</definedName>
    <definedName name="SPUI_w_Rndabt">'[1]Multimodal Ped'!$AO$29</definedName>
    <definedName name="StreetTrees">[2]Refs!$A$2:$A$3</definedName>
    <definedName name="Summary_Include_1x1">'[1]2 - Base and Alt Sel'!$C$70</definedName>
    <definedName name="Summary_Include_1x2">'[1]2 - Base and Alt Sel'!$C$71</definedName>
    <definedName name="Summary_Include_2x1">'[1]2 - Base and Alt Sel'!$C$72</definedName>
    <definedName name="Summary_Include_2x2">'[1]2 - Base and Alt Sel'!$C$73</definedName>
    <definedName name="Summary_Include_50ICD">'[1]2 - Base and Alt Sel'!$C$68</definedName>
    <definedName name="Summary_Include_75ICD">'[1]2 - Base and Alt Sel'!$C$69</definedName>
    <definedName name="Summary_Include_AGI">'[1]2 - Base and Alt Sel'!$C$47</definedName>
    <definedName name="Summary_Include_AWSC">'[1]2 - Base and Alt Sel'!$C$50</definedName>
    <definedName name="Summary_Include_Bowtie">'[1]2 - Base and Alt Sel'!$C$62</definedName>
    <definedName name="Summary_Include_CGT">'[1]2 - Base and Alt Sel'!$C$51</definedName>
    <definedName name="Summary_Include_CLI">'[1]2 - Base and Alt Sel'!$C$80</definedName>
    <definedName name="Summary_Include_Conv">'[1]2 - Base and Alt Sel'!$C$48</definedName>
    <definedName name="Summary_Include_CTO">'[1]2 - Base and Alt Sel'!$C$66</definedName>
    <definedName name="Summary_Include_DDI">'[1]2 - Base and Alt Sel'!$C$81</definedName>
    <definedName name="Summary_Include_Diamond">'[1]2 - Base and Alt Sel'!$C$76</definedName>
    <definedName name="Summary_Include_DLT">'[1]2 - Base and Alt Sel'!$C$57</definedName>
    <definedName name="Summary_Include_DLTI">'[1]2 - Base and Alt Sel'!$C$79</definedName>
    <definedName name="Summary_Include_Echelon">'[1]2 - Base and Alt Sel'!$C$65</definedName>
    <definedName name="Summary_Include_GSIntx">'[1]2 - Base and Alt Sel'!$C$64</definedName>
    <definedName name="Summary_Include_Interchange">'[1]2 - Base and Alt Sel'!$C$75</definedName>
    <definedName name="Summary_Include_MUT">'[1]2 - Base and Alt Sel'!$C$60</definedName>
    <definedName name="Summary_Include_PCLA">'[1]2 - Base and Alt Sel'!$C$77</definedName>
    <definedName name="Summary_Include_PCLB">'[1]2 - Base and Alt Sel'!$C$78</definedName>
    <definedName name="Summary_Include_PDLT">'[1]2 - Base and Alt Sel'!$C$56</definedName>
    <definedName name="Summary_Include_PMUT">'[1]2 - Base and Alt Sel'!$C$61</definedName>
    <definedName name="Summary_Include_QR_NE">'[1]2 - Base and Alt Sel'!$C$53</definedName>
    <definedName name="Summary_Include_QR_NW">'[1]2 - Base and Alt Sel'!$C$55</definedName>
    <definedName name="Summary_Include_QR_SE">'[1]2 - Base and Alt Sel'!$C$54</definedName>
    <definedName name="Summary_Include_QR_SW">'[1]2 - Base and Alt Sel'!$C$52</definedName>
    <definedName name="Summary_Include_RCUT">'[1]2 - Base and Alt Sel'!$C$58</definedName>
    <definedName name="Summary_Include_Rdbt">'[1]2 - Base and Alt Sel'!$C$67</definedName>
    <definedName name="Summary_Include_SPIRAB">'[1]2 - Base and Alt Sel'!$C$83</definedName>
    <definedName name="Summary_Include_SplitIntx">'[1]2 - Base and Alt Sel'!$C$63</definedName>
    <definedName name="Summary_Include_SPUI">'[1]2 - Base and Alt Sel'!$C$82</definedName>
    <definedName name="Summary_Include_TWSC">'[1]2 - Base and Alt Sel'!$C$49</definedName>
    <definedName name="Summary_Include_URCUT">'[1]2 - Base and Alt Sel'!$C$59</definedName>
    <definedName name="Truck_Adjustment_Factor">'[1]1 - Volume Input'!$AU$44</definedName>
    <definedName name="Two_Ln_Rndabt_Speed">'[1]Multimodal Ped'!$P$29</definedName>
    <definedName name="UTAF">'[1]1 - Volume Input'!$K$40</definedName>
    <definedName name="Volume_Level_High">#REF!</definedName>
    <definedName name="Volume_Level_Low">#REF!</definedName>
    <definedName name="Volume_Level_Med">#REF!</definedName>
    <definedName name="WB_Growth_Factor">'[1]1 - Volume Input'!$AY$34</definedName>
    <definedName name="WB_Truck_Percentage">'[1]1 - Volume Input'!$AQ$34</definedName>
    <definedName name="WBL_Master">'[1]1 - Volume Input'!$AA$76</definedName>
    <definedName name="WBR_Master">'[1]1 - Volume Input'!$AQ$76</definedName>
    <definedName name="WBT_Master">'[1]1 - Volume Input'!$AI$76</definedName>
    <definedName name="WBU_Master">'[1]1 - Volume Input'!$S$76</definedName>
    <definedName name="YieldingRates">'[4]One Leg One Stage'!#REF!</definedName>
    <definedName name="YieldingTypes">'[4]One Leg One Stage'!#REF!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4" l="1"/>
  <c r="E35" i="4"/>
  <c r="E36" i="4"/>
  <c r="E37" i="4"/>
  <c r="E33" i="4"/>
  <c r="E38" i="4"/>
  <c r="E39" i="4"/>
  <c r="D32" i="4"/>
  <c r="D35" i="4"/>
  <c r="D36" i="4"/>
  <c r="D37" i="4"/>
  <c r="D33" i="4"/>
  <c r="D38" i="4"/>
  <c r="D39" i="4"/>
  <c r="C32" i="4"/>
  <c r="C35" i="4"/>
  <c r="C36" i="4"/>
  <c r="C37" i="4"/>
  <c r="C33" i="4"/>
  <c r="C38" i="4"/>
  <c r="C39" i="4"/>
  <c r="E34" i="4"/>
  <c r="D34" i="4"/>
  <c r="C34" i="4"/>
  <c r="R29" i="4"/>
  <c r="Q29" i="4"/>
  <c r="P29" i="4"/>
  <c r="O29" i="4"/>
  <c r="N29" i="4"/>
  <c r="M29" i="4"/>
  <c r="L29" i="4"/>
  <c r="K29" i="4"/>
  <c r="J29" i="4"/>
  <c r="I29" i="4"/>
  <c r="H29" i="4"/>
  <c r="G29" i="4"/>
  <c r="F29" i="4"/>
  <c r="E29" i="4"/>
  <c r="D29" i="4"/>
  <c r="C29" i="4"/>
  <c r="R28" i="4"/>
  <c r="Q28" i="4"/>
  <c r="P28" i="4"/>
  <c r="O28" i="4"/>
  <c r="N28" i="4"/>
  <c r="M28" i="4"/>
  <c r="L28" i="4"/>
  <c r="K28" i="4"/>
  <c r="J28" i="4"/>
  <c r="I28" i="4"/>
  <c r="H28" i="4"/>
  <c r="G28" i="4"/>
  <c r="F28" i="4"/>
  <c r="E28" i="4"/>
  <c r="D28" i="4"/>
  <c r="C28" i="4"/>
  <c r="E32" i="3"/>
  <c r="E35" i="3"/>
  <c r="E36" i="3"/>
  <c r="E37" i="3"/>
  <c r="E33" i="3"/>
  <c r="E38" i="3"/>
  <c r="E39" i="3"/>
  <c r="D32" i="3"/>
  <c r="D35" i="3"/>
  <c r="D36" i="3"/>
  <c r="D37" i="3"/>
  <c r="D33" i="3"/>
  <c r="D38" i="3"/>
  <c r="D39" i="3"/>
  <c r="C32" i="3"/>
  <c r="C35" i="3"/>
  <c r="C36" i="3"/>
  <c r="C37" i="3"/>
  <c r="C33" i="3"/>
  <c r="C38" i="3"/>
  <c r="C39" i="3"/>
  <c r="E34" i="3"/>
  <c r="D34" i="3"/>
  <c r="C34" i="3"/>
  <c r="R29" i="3"/>
  <c r="Q29" i="3"/>
  <c r="P29" i="3"/>
  <c r="O29" i="3"/>
  <c r="N29" i="3"/>
  <c r="M29" i="3"/>
  <c r="L29" i="3"/>
  <c r="K29" i="3"/>
  <c r="J29" i="3"/>
  <c r="I29" i="3"/>
  <c r="H29" i="3"/>
  <c r="G29" i="3"/>
  <c r="F29" i="3"/>
  <c r="E29" i="3"/>
  <c r="D29" i="3"/>
  <c r="C29" i="3"/>
  <c r="R28" i="3"/>
  <c r="Q28" i="3"/>
  <c r="P28" i="3"/>
  <c r="O28" i="3"/>
  <c r="N28" i="3"/>
  <c r="M28" i="3"/>
  <c r="L28" i="3"/>
  <c r="K28" i="3"/>
  <c r="J28" i="3"/>
  <c r="I28" i="3"/>
  <c r="H28" i="3"/>
  <c r="G28" i="3"/>
  <c r="F28" i="3"/>
  <c r="E28" i="3"/>
  <c r="D28" i="3"/>
  <c r="C28" i="3"/>
  <c r="C32" i="1"/>
  <c r="C35" i="1"/>
  <c r="C36" i="1"/>
  <c r="C37" i="1"/>
  <c r="C33" i="1"/>
  <c r="C38" i="1"/>
  <c r="C39" i="1"/>
  <c r="E39" i="1"/>
  <c r="D32" i="1"/>
  <c r="D35" i="1"/>
  <c r="D36" i="1"/>
  <c r="D37" i="1"/>
  <c r="D33" i="1"/>
  <c r="D38" i="1"/>
  <c r="D39" i="1"/>
  <c r="C28" i="1"/>
  <c r="R29" i="1"/>
  <c r="Q29" i="1"/>
  <c r="P29" i="1"/>
  <c r="O29" i="1"/>
  <c r="N29" i="1"/>
  <c r="M29" i="1"/>
  <c r="L29" i="1"/>
  <c r="K29" i="1"/>
  <c r="J29" i="1"/>
  <c r="I29" i="1"/>
  <c r="H29" i="1"/>
  <c r="G29" i="1"/>
  <c r="F29" i="1"/>
  <c r="E29" i="1"/>
  <c r="D29" i="1"/>
  <c r="C29" i="1"/>
  <c r="R28" i="1"/>
  <c r="Q28" i="1"/>
  <c r="P28" i="1"/>
  <c r="O28" i="1"/>
  <c r="N28" i="1"/>
  <c r="M28" i="1"/>
  <c r="L28" i="1"/>
  <c r="K28" i="1"/>
  <c r="J28" i="1"/>
  <c r="I28" i="1"/>
  <c r="H28" i="1"/>
  <c r="G28" i="1"/>
  <c r="F28" i="1"/>
  <c r="E28" i="1"/>
  <c r="D28" i="1"/>
  <c r="E32" i="1"/>
  <c r="E5" i="6"/>
  <c r="E14" i="6"/>
  <c r="D5" i="6"/>
  <c r="D9" i="6"/>
  <c r="C5" i="6"/>
  <c r="C9" i="6"/>
  <c r="C2" i="6"/>
  <c r="B4" i="4"/>
  <c r="B4" i="3"/>
  <c r="E35" i="1"/>
  <c r="E36" i="1"/>
  <c r="E34" i="1"/>
  <c r="D34" i="1"/>
  <c r="C34" i="1"/>
  <c r="E33" i="1"/>
  <c r="C11" i="6"/>
  <c r="C10" i="6"/>
  <c r="E9" i="6"/>
  <c r="D10" i="6"/>
  <c r="E11" i="6"/>
  <c r="D6" i="6"/>
  <c r="E6" i="6"/>
  <c r="C12" i="6"/>
  <c r="D11" i="6"/>
  <c r="D13" i="6"/>
  <c r="E10" i="6"/>
  <c r="C6" i="6"/>
  <c r="C7" i="6"/>
  <c r="D12" i="6"/>
  <c r="D7" i="6"/>
  <c r="E12" i="6"/>
  <c r="E7" i="6"/>
  <c r="C13" i="6"/>
  <c r="C8" i="6"/>
  <c r="D8" i="6"/>
  <c r="E13" i="6"/>
  <c r="E8" i="6"/>
  <c r="C14" i="6"/>
  <c r="D14" i="6"/>
  <c r="E37" i="1"/>
  <c r="E38" i="1"/>
</calcChain>
</file>

<file path=xl/sharedStrings.xml><?xml version="1.0" encoding="utf-8"?>
<sst xmlns="http://schemas.openxmlformats.org/spreadsheetml/2006/main" count="239" uniqueCount="102">
  <si>
    <t>Flag #</t>
  </si>
  <si>
    <t>Flag</t>
  </si>
  <si>
    <t>West</t>
  </si>
  <si>
    <t>East</t>
  </si>
  <si>
    <t>North</t>
  </si>
  <si>
    <t>South</t>
  </si>
  <si>
    <t>NBL</t>
  </si>
  <si>
    <t>NBT</t>
  </si>
  <si>
    <t>NBR</t>
  </si>
  <si>
    <t>SBL</t>
  </si>
  <si>
    <t>SBT</t>
  </si>
  <si>
    <t>SBR</t>
  </si>
  <si>
    <t>EBL</t>
  </si>
  <si>
    <t>EBT</t>
  </si>
  <si>
    <t>EBR</t>
  </si>
  <si>
    <t>WBL</t>
  </si>
  <si>
    <t>WBT</t>
  </si>
  <si>
    <t>WBR</t>
  </si>
  <si>
    <t>Motor Vehicle Right Turn</t>
  </si>
  <si>
    <t>Uncomfortable/ Tight Walking Environment</t>
  </si>
  <si>
    <t>Non-Intuitive Motor Vehicle Movement</t>
  </si>
  <si>
    <t>Crossing Yield or Uncontrolled Vehicle Paths</t>
  </si>
  <si>
    <t>Indirect Paths</t>
  </si>
  <si>
    <t>Executing Unusual Movements</t>
  </si>
  <si>
    <t>Multilane Crossing</t>
  </si>
  <si>
    <t>Long Red Times</t>
  </si>
  <si>
    <t>Undefined Crossing at Intersections</t>
  </si>
  <si>
    <t>Motor Vehicle Left Turn</t>
  </si>
  <si>
    <t>Intersecting Driveways and Side Streets</t>
  </si>
  <si>
    <t>Sight Distance for Gap Acceptance</t>
  </si>
  <si>
    <t>Grade Change</t>
  </si>
  <si>
    <t>Riding in Mixed Traffic</t>
  </si>
  <si>
    <t>Bicycle Clearance Times</t>
  </si>
  <si>
    <t>Lane Change Across Motor Vehicle Lanes</t>
  </si>
  <si>
    <t>Channelized Lanes</t>
  </si>
  <si>
    <t>Turning Motorists Crossing Bicycle Path</t>
  </si>
  <si>
    <t>Riding Between Travel Lanes</t>
  </si>
  <si>
    <t>Off-Tracking Trucks in Multi-Lane Curves</t>
  </si>
  <si>
    <t>Total Yellow Flags:</t>
  </si>
  <si>
    <t>Yellow</t>
  </si>
  <si>
    <t>No Flag</t>
  </si>
  <si>
    <t>N/A</t>
  </si>
  <si>
    <t>Input</t>
  </si>
  <si>
    <t>Total N/A:</t>
  </si>
  <si>
    <t>Red</t>
  </si>
  <si>
    <t>Analysis Intersection:</t>
  </si>
  <si>
    <t xml:space="preserve"> </t>
  </si>
  <si>
    <t>Scenario 1</t>
  </si>
  <si>
    <t>Total Red Flags:</t>
  </si>
  <si>
    <t>Total No Flags:</t>
  </si>
  <si>
    <t>Scenario 2</t>
  </si>
  <si>
    <t>Scenario 3</t>
  </si>
  <si>
    <t>Percent Yellow Flags</t>
  </si>
  <si>
    <t>Percent Red Flags</t>
  </si>
  <si>
    <t>Results Summary</t>
  </si>
  <si>
    <t>Legend</t>
  </si>
  <si>
    <t>Yellow Flag</t>
  </si>
  <si>
    <t>Red Flag</t>
  </si>
  <si>
    <t>Instructions</t>
  </si>
  <si>
    <t>The criteria for a yellow flag is met for this movement.</t>
  </si>
  <si>
    <t>The criteria for a red flag is met for this movement.</t>
  </si>
  <si>
    <t>Neither criteria for a red or yellow flag is met for this movement.</t>
  </si>
  <si>
    <t>The criteria is not applicable for this movement, i.e., the movement doesn't exist .</t>
  </si>
  <si>
    <t>Intersection:</t>
  </si>
  <si>
    <t>Pedestrian Assessment</t>
  </si>
  <si>
    <t>Bicycle Assessment</t>
  </si>
  <si>
    <t>Percent Yellow:</t>
  </si>
  <si>
    <t>Percent Red:</t>
  </si>
  <si>
    <t>All</t>
  </si>
  <si>
    <t>Pedestrian</t>
  </si>
  <si>
    <t>Bicycle</t>
  </si>
  <si>
    <t>Total Possible:</t>
  </si>
  <si>
    <t>Intersection Type: 
(REQUIRED FIELD)</t>
  </si>
  <si>
    <r>
      <t>Fill out each scenario tab for each of your alternatives.</t>
    </r>
    <r>
      <rPr>
        <b/>
        <sz val="11"/>
        <color theme="1"/>
        <rFont val="Calibri"/>
        <family val="2"/>
        <scheme val="minor"/>
      </rPr>
      <t xml:space="preserve"> </t>
    </r>
    <r>
      <rPr>
        <sz val="11"/>
        <color theme="1"/>
        <rFont val="Calibri"/>
        <family val="2"/>
        <scheme val="minor"/>
      </rPr>
      <t xml:space="preserve">If you do not have three scenarios, leave any remaining scenario tabs blank. For each tab, fill out the description of the type of intersection you are evaluating (e.g, RCUT, MUT, DDI). </t>
    </r>
    <r>
      <rPr>
        <b/>
        <sz val="11"/>
        <color theme="1"/>
        <rFont val="Calibri"/>
        <family val="2"/>
        <scheme val="minor"/>
      </rPr>
      <t xml:space="preserve">Make sure to fill out the intersection type for each scenario used. This is required for the results to appear. </t>
    </r>
    <r>
      <rPr>
        <sz val="11"/>
        <color theme="1"/>
        <rFont val="Calibri"/>
        <family val="2"/>
        <scheme val="minor"/>
      </rPr>
      <t>In the table, use the drop down menu for each cell to select an option corresponding to a movement and a flag. A summary at the bottom of the sheet provides a summary of the flags.</t>
    </r>
  </si>
  <si>
    <t xml:space="preserve">NCHRP Project 17-98 </t>
  </si>
  <si>
    <t>NCHRP Project 17-98</t>
  </si>
  <si>
    <t>ACKNOWLEDGMENT OF SPONSORSHIP</t>
  </si>
  <si>
    <t xml:space="preserve">The National Cooperative Highway Research Program (NCHRP) produces ready-to-implement solutions to the challenges facing transportation professionals. NCHRP is sponsored by the individual state departments of transportation of the American Association of State Highway and Transportation Officials. NCHRP is administered by the Transportation Research Board (TRB), part of the National Academies of Sciences, Engineering, and Medicine, under a cooperative agreement with the Federal Highway Administration (FHWA).  </t>
  </si>
  <si>
    <t>COPYRIGHT</t>
  </si>
  <si>
    <t>DISCLAIMER</t>
  </si>
  <si>
    <t>INSTRUCTIONS</t>
  </si>
  <si>
    <t>VERSION HISTORY</t>
  </si>
  <si>
    <r>
      <t xml:space="preserve">1. The </t>
    </r>
    <r>
      <rPr>
        <b/>
        <sz val="11"/>
        <rFont val="Calibri"/>
        <family val="2"/>
        <scheme val="minor"/>
      </rPr>
      <t>Introduction</t>
    </r>
    <r>
      <rPr>
        <sz val="11"/>
        <rFont val="Calibri"/>
        <family val="2"/>
        <scheme val="minor"/>
      </rPr>
      <t xml:space="preserve"> sheet provides and overview and legend for the workbook.</t>
    </r>
  </si>
  <si>
    <r>
      <t xml:space="preserve">2. On the </t>
    </r>
    <r>
      <rPr>
        <b/>
        <sz val="11"/>
        <rFont val="Calibri"/>
        <family val="2"/>
        <scheme val="minor"/>
      </rPr>
      <t>Scenario 1, Scenario 2,</t>
    </r>
    <r>
      <rPr>
        <sz val="11"/>
        <rFont val="Calibri"/>
        <family val="2"/>
        <scheme val="minor"/>
      </rPr>
      <t xml:space="preserve"> and </t>
    </r>
    <r>
      <rPr>
        <b/>
        <sz val="11"/>
        <rFont val="Calibri"/>
        <family val="2"/>
        <scheme val="minor"/>
      </rPr>
      <t xml:space="preserve">Scenario 3 </t>
    </r>
    <r>
      <rPr>
        <sz val="11"/>
        <rFont val="Calibri"/>
        <family val="2"/>
        <scheme val="minor"/>
      </rPr>
      <t>sheets, analysts input the bicylcle and pedestrian flags for each scenario.</t>
    </r>
  </si>
  <si>
    <t>Total Yellow Flags Movement</t>
  </si>
  <si>
    <t>Total Red Flags by Movement</t>
  </si>
  <si>
    <t>Percent Not Flagged:</t>
  </si>
  <si>
    <t>Percent Not Flagged</t>
  </si>
  <si>
    <t>Build: 2023-07</t>
  </si>
  <si>
    <r>
      <t xml:space="preserve">3. The </t>
    </r>
    <r>
      <rPr>
        <b/>
        <sz val="11"/>
        <rFont val="Calibri"/>
        <family val="2"/>
        <scheme val="minor"/>
      </rPr>
      <t>Results</t>
    </r>
    <r>
      <rPr>
        <sz val="11"/>
        <rFont val="Calibri"/>
        <family val="2"/>
        <scheme val="minor"/>
      </rPr>
      <t xml:space="preserve"> sheet provides a summary of the design flags analysis for all scenarios.</t>
    </r>
  </si>
  <si>
    <t>Design Flag Calculator Tool</t>
  </si>
  <si>
    <t>Design Flags Calculator Tool</t>
  </si>
  <si>
    <t xml:space="preserve">This material and the copyrights herein are owned by the National Academies of Sciences, Engineering, and Medicine. Permission to reproduce any copyrighted material included herein was obtained by the contractor. </t>
  </si>
  <si>
    <t>Any software included is offered as is, without warranty or promise of support of any kind either expressed or implied. Under no circumstance will the National Academy of Sciences or the Transportation Research Board (collectively “TRB”) be liable for any loss or damage caused by the installation or operation of this product. TRB makes no representation or warranty of any kind, expressed or implied, in fact or in law, including without limitation, the warranty of merchantability or the warranty of fitness for a particular purpose, and shall not in any case be liable for any consequential or special damages.</t>
  </si>
  <si>
    <t>User-provided data are entered into the light yellow cells on each worksheet. Orange cells indicate optional inputs. The worksheets are password protected, with only the required user inputs being editable. The password for unlocking the engine may be requested from Bastian Schroeder, bschroeder@kittelson.com.</t>
  </si>
  <si>
    <t>2023-07</t>
  </si>
  <si>
    <t>Final submission to NCHRP</t>
  </si>
  <si>
    <t>Any opinions and conclusions expressed or implied in resulting research products are those of the individuals and organizations who performed the research and are not necessarily those of TRB; the National Academies of Sciences, Engineering, and Medicine; the FHWA; or NCHRP sponsors.</t>
  </si>
  <si>
    <t>The material has not been edited by TRB.</t>
  </si>
  <si>
    <r>
      <t xml:space="preserve">The Design Flags Calculator Tool implements the design flag pedestrian and bicycle assessment methodology of </t>
    </r>
    <r>
      <rPr>
        <i/>
        <sz val="10"/>
        <color theme="1"/>
        <rFont val="Arial"/>
        <family val="2"/>
      </rPr>
      <t>NCHRP Research Report 948: Guide for Pedestrian and Bicyclist Safety at Alternative and Other Intersections and Interchanges</t>
    </r>
    <r>
      <rPr>
        <sz val="10"/>
        <color theme="1"/>
        <rFont val="Arial"/>
        <family val="2"/>
      </rPr>
      <t xml:space="preserve"> across different scenarios of intersection types. This is a research-grade software tool that does not provide the enhanced user interface and extensive error checking that commercial software would provide.</t>
    </r>
  </si>
  <si>
    <r>
      <t>The spreadsheet consists of six tabs in addition to this overview: instructions, Introduction, three s</t>
    </r>
    <r>
      <rPr>
        <b/>
        <sz val="10"/>
        <color theme="1"/>
        <rFont val="Arial"/>
        <family val="2"/>
      </rPr>
      <t>cenario</t>
    </r>
    <r>
      <rPr>
        <sz val="10"/>
        <color theme="1"/>
        <rFont val="Arial"/>
        <family val="2"/>
      </rPr>
      <t xml:space="preserve"> tabs, and Results Summary. The Results </t>
    </r>
    <r>
      <rPr>
        <sz val="10"/>
        <rFont val="Arial"/>
        <family val="2"/>
      </rPr>
      <t>Summary tab presents instructions and a results table and graph for the scenarios evaluated. The s</t>
    </r>
    <r>
      <rPr>
        <b/>
        <sz val="10"/>
        <rFont val="Arial"/>
        <family val="2"/>
      </rPr>
      <t>cenario</t>
    </r>
    <r>
      <rPr>
        <sz val="10"/>
        <rFont val="Arial"/>
        <family val="2"/>
      </rPr>
      <t xml:space="preserve"> tabs allow the user to evaluate the 20 pedestrian and bicycle flags for each intersection configuration being analyzed. </t>
    </r>
  </si>
  <si>
    <t>© 2024 National Academy of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</si>
</sst>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name val="Calibri"/>
      <family val="2"/>
      <scheme val="minor"/>
    </font>
    <font>
      <b/>
      <sz val="11"/>
      <name val="Calibri"/>
      <family val="2"/>
      <scheme val="minor"/>
    </font>
    <font>
      <b/>
      <i/>
      <sz val="11"/>
      <color theme="1"/>
      <name val="Calibri"/>
      <family val="2"/>
      <scheme val="minor"/>
    </font>
    <font>
      <b/>
      <sz val="16"/>
      <color theme="0"/>
      <name val="Calibri"/>
      <family val="2"/>
      <scheme val="minor"/>
    </font>
    <font>
      <b/>
      <sz val="12"/>
      <color theme="1"/>
      <name val="Calibri"/>
      <family val="2"/>
      <scheme val="minor"/>
    </font>
    <font>
      <sz val="12"/>
      <name val="Calibri"/>
      <family val="2"/>
      <scheme val="minor"/>
    </font>
    <font>
      <b/>
      <sz val="12"/>
      <name val="Calibri"/>
      <family val="2"/>
      <scheme val="minor"/>
    </font>
    <font>
      <sz val="11"/>
      <name val="Calibri"/>
      <family val="2"/>
      <scheme val="minor"/>
    </font>
    <font>
      <sz val="10"/>
      <name val="Arial"/>
      <family val="2"/>
    </font>
    <font>
      <b/>
      <u/>
      <sz val="14"/>
      <name val="Arial"/>
      <family val="2"/>
    </font>
    <font>
      <sz val="22"/>
      <name val="Arial"/>
      <family val="2"/>
    </font>
    <font>
      <b/>
      <sz val="10"/>
      <name val="Arial"/>
      <family val="2"/>
    </font>
    <font>
      <sz val="10"/>
      <color theme="1"/>
      <name val="Arial"/>
      <family val="2"/>
    </font>
    <font>
      <b/>
      <sz val="10"/>
      <color theme="1"/>
      <name val="Arial"/>
      <family val="2"/>
    </font>
    <font>
      <sz val="8"/>
      <name val="Arial"/>
      <family val="2"/>
    </font>
    <font>
      <b/>
      <sz val="18"/>
      <color theme="0"/>
      <name val="Calibri"/>
      <family val="2"/>
      <scheme val="minor"/>
    </font>
    <font>
      <i/>
      <sz val="10"/>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theme="0" tint="-0.14999847407452621"/>
      </patternFill>
    </fill>
    <fill>
      <patternFill patternType="solid">
        <fgColor theme="0"/>
        <bgColor indexed="64"/>
      </patternFill>
    </fill>
    <fill>
      <patternFill patternType="solid">
        <fgColor theme="0" tint="-4.9989318521683403E-2"/>
        <bgColor indexed="64"/>
      </patternFill>
    </fill>
    <fill>
      <patternFill patternType="lightDown">
        <bgColor theme="0" tint="-0.34998626667073579"/>
      </patternFill>
    </fill>
    <fill>
      <patternFill patternType="lightDown">
        <fgColor auto="1"/>
        <bgColor theme="0" tint="-0.34998626667073579"/>
      </patternFill>
    </fill>
    <fill>
      <patternFill patternType="solid">
        <fgColor rgb="FF002060"/>
        <bgColor indexed="64"/>
      </patternFill>
    </fill>
    <fill>
      <patternFill patternType="solid">
        <fgColor theme="4" tint="0.79998168889431442"/>
        <bgColor indexed="64"/>
      </patternFill>
    </fill>
    <fill>
      <patternFill patternType="solid">
        <fgColor theme="4" tint="0.79998168889431442"/>
        <bgColor theme="1"/>
      </patternFill>
    </fill>
    <fill>
      <patternFill patternType="solid">
        <fgColor rgb="FFFFFFCC"/>
        <bgColor theme="0" tint="-0.14999847407452621"/>
      </patternFill>
    </fill>
    <fill>
      <patternFill patternType="solid">
        <fgColor rgb="FFFFFFCC"/>
        <bgColor indexed="64"/>
      </patternFill>
    </fill>
  </fills>
  <borders count="4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12" fillId="0" borderId="0"/>
    <xf numFmtId="164" fontId="18" fillId="0" borderId="0"/>
  </cellStyleXfs>
  <cellXfs count="147">
    <xf numFmtId="0" fontId="0" fillId="0" borderId="0" xfId="0"/>
    <xf numFmtId="0" fontId="0" fillId="4" borderId="0" xfId="0" applyFill="1"/>
    <xf numFmtId="0" fontId="0" fillId="4" borderId="0" xfId="0" applyFill="1" applyAlignment="1">
      <alignment horizontal="left" wrapText="1"/>
    </xf>
    <xf numFmtId="0" fontId="0" fillId="4" borderId="0" xfId="0" applyFill="1" applyAlignment="1">
      <alignment horizontal="left"/>
    </xf>
    <xf numFmtId="0" fontId="2" fillId="4" borderId="0" xfId="0" applyFont="1" applyFill="1"/>
    <xf numFmtId="0" fontId="6" fillId="4" borderId="0" xfId="0" applyFont="1" applyFill="1" applyAlignment="1">
      <alignment horizontal="right"/>
    </xf>
    <xf numFmtId="0" fontId="0" fillId="4" borderId="0" xfId="0" applyFill="1" applyAlignment="1">
      <alignment horizontal="left" vertical="center"/>
    </xf>
    <xf numFmtId="0" fontId="2" fillId="4" borderId="0" xfId="0" applyFont="1" applyFill="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9" fontId="0" fillId="2" borderId="0" xfId="1" applyFont="1" applyFill="1" applyBorder="1" applyAlignment="1">
      <alignment horizontal="center" vertical="center"/>
    </xf>
    <xf numFmtId="9" fontId="0" fillId="2" borderId="10" xfId="1" applyFont="1" applyFill="1" applyBorder="1" applyAlignment="1">
      <alignment horizontal="center" vertical="center"/>
    </xf>
    <xf numFmtId="9" fontId="0" fillId="2" borderId="4" xfId="1" applyFont="1" applyFill="1" applyBorder="1" applyAlignment="1">
      <alignment horizontal="center" vertical="center"/>
    </xf>
    <xf numFmtId="9" fontId="0" fillId="2" borderId="6" xfId="1" applyFont="1" applyFill="1" applyBorder="1" applyAlignment="1">
      <alignment horizontal="center" vertical="center"/>
    </xf>
    <xf numFmtId="0" fontId="2" fillId="4" borderId="0" xfId="0" applyFont="1" applyFill="1" applyAlignment="1">
      <alignment horizontal="left"/>
    </xf>
    <xf numFmtId="0" fontId="2" fillId="4" borderId="14" xfId="0" applyFont="1" applyFill="1" applyBorder="1" applyAlignment="1">
      <alignment horizontal="center" vertical="center"/>
    </xf>
    <xf numFmtId="0" fontId="2" fillId="3" borderId="8" xfId="0" applyFont="1" applyFill="1" applyBorder="1"/>
    <xf numFmtId="0" fontId="2" fillId="4" borderId="8" xfId="0" applyFont="1" applyFill="1" applyBorder="1"/>
    <xf numFmtId="0" fontId="10" fillId="10" borderId="7"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10" fillId="10" borderId="8" xfId="0" applyFont="1" applyFill="1" applyBorder="1" applyAlignment="1">
      <alignment horizontal="center" vertical="center"/>
    </xf>
    <xf numFmtId="0" fontId="2" fillId="3" borderId="20" xfId="0" applyFont="1" applyFill="1" applyBorder="1"/>
    <xf numFmtId="0" fontId="2" fillId="4" borderId="1" xfId="0" applyFont="1" applyFill="1" applyBorder="1" applyAlignment="1">
      <alignment horizontal="right"/>
    </xf>
    <xf numFmtId="0" fontId="2" fillId="4" borderId="3" xfId="0" applyFont="1" applyFill="1" applyBorder="1" applyAlignment="1">
      <alignment horizontal="right"/>
    </xf>
    <xf numFmtId="0" fontId="2" fillId="4" borderId="5" xfId="0" applyFont="1" applyFill="1" applyBorder="1" applyAlignment="1">
      <alignment horizontal="right"/>
    </xf>
    <xf numFmtId="0" fontId="8" fillId="4" borderId="7" xfId="0" applyFont="1" applyFill="1" applyBorder="1" applyAlignment="1">
      <alignment horizontal="right" wrapText="1"/>
    </xf>
    <xf numFmtId="0" fontId="0" fillId="4" borderId="7" xfId="0" applyFill="1" applyBorder="1" applyAlignment="1">
      <alignment horizontal="left" vertical="center"/>
    </xf>
    <xf numFmtId="0" fontId="8" fillId="4" borderId="7" xfId="0" applyFont="1" applyFill="1" applyBorder="1" applyAlignment="1">
      <alignment horizontal="right"/>
    </xf>
    <xf numFmtId="0" fontId="5" fillId="9" borderId="21" xfId="0" applyFont="1" applyFill="1" applyBorder="1" applyAlignment="1">
      <alignment horizontal="center" vertical="center"/>
    </xf>
    <xf numFmtId="0" fontId="4" fillId="9" borderId="22" xfId="0" applyFont="1" applyFill="1" applyBorder="1" applyAlignment="1">
      <alignment horizontal="center" vertical="center"/>
    </xf>
    <xf numFmtId="9" fontId="11" fillId="4" borderId="21" xfId="1" applyFont="1" applyFill="1" applyBorder="1" applyAlignment="1">
      <alignment horizontal="center" vertical="center"/>
    </xf>
    <xf numFmtId="9" fontId="11" fillId="4" borderId="23" xfId="1" applyFont="1" applyFill="1" applyBorder="1" applyAlignment="1">
      <alignment horizontal="center" vertical="center"/>
    </xf>
    <xf numFmtId="9" fontId="11" fillId="4" borderId="22" xfId="1" applyFont="1" applyFill="1" applyBorder="1" applyAlignment="1">
      <alignment horizontal="center" vertical="center"/>
    </xf>
    <xf numFmtId="0" fontId="5" fillId="9" borderId="24" xfId="0" applyFont="1" applyFill="1" applyBorder="1" applyAlignment="1">
      <alignment horizontal="center" vertical="center"/>
    </xf>
    <xf numFmtId="0" fontId="4" fillId="9" borderId="25" xfId="0" applyFont="1" applyFill="1" applyBorder="1" applyAlignment="1">
      <alignment horizontal="center" vertical="center"/>
    </xf>
    <xf numFmtId="9" fontId="11" fillId="4" borderId="24" xfId="1" applyFont="1" applyFill="1" applyBorder="1" applyAlignment="1">
      <alignment horizontal="center" vertical="center"/>
    </xf>
    <xf numFmtId="9" fontId="11" fillId="4" borderId="26" xfId="1" applyFont="1" applyFill="1" applyBorder="1" applyAlignment="1">
      <alignment horizontal="center" vertical="center"/>
    </xf>
    <xf numFmtId="9" fontId="11" fillId="4" borderId="25" xfId="1" applyFont="1" applyFill="1" applyBorder="1" applyAlignment="1">
      <alignment horizontal="center" vertical="center"/>
    </xf>
    <xf numFmtId="0" fontId="5" fillId="4" borderId="19"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20" xfId="0" applyFont="1" applyFill="1" applyBorder="1" applyAlignment="1">
      <alignment horizontal="center" vertical="center"/>
    </xf>
    <xf numFmtId="0" fontId="5" fillId="5" borderId="19" xfId="0" applyFont="1" applyFill="1" applyBorder="1" applyAlignment="1">
      <alignment horizontal="center" vertical="center"/>
    </xf>
    <xf numFmtId="9" fontId="5" fillId="5" borderId="21" xfId="1" applyFont="1" applyFill="1" applyBorder="1" applyAlignment="1">
      <alignment horizontal="center" vertical="center"/>
    </xf>
    <xf numFmtId="9" fontId="5" fillId="5" borderId="24" xfId="1" applyFont="1" applyFill="1" applyBorder="1" applyAlignment="1">
      <alignment horizontal="center" vertical="center"/>
    </xf>
    <xf numFmtId="0" fontId="5" fillId="5" borderId="8" xfId="0" applyFont="1" applyFill="1" applyBorder="1" applyAlignment="1">
      <alignment horizontal="center" vertical="center"/>
    </xf>
    <xf numFmtId="9" fontId="5" fillId="5" borderId="23" xfId="1" applyFont="1" applyFill="1" applyBorder="1" applyAlignment="1">
      <alignment horizontal="center" vertical="center"/>
    </xf>
    <xf numFmtId="9" fontId="5" fillId="5" borderId="26" xfId="1" applyFont="1" applyFill="1" applyBorder="1" applyAlignment="1">
      <alignment horizontal="center" vertical="center"/>
    </xf>
    <xf numFmtId="9" fontId="5" fillId="5" borderId="22" xfId="1" applyFont="1" applyFill="1" applyBorder="1" applyAlignment="1">
      <alignment horizontal="center" vertical="center"/>
    </xf>
    <xf numFmtId="9" fontId="5" fillId="5" borderId="25" xfId="1" applyFont="1" applyFill="1" applyBorder="1" applyAlignment="1">
      <alignment horizontal="center" vertical="center"/>
    </xf>
    <xf numFmtId="0" fontId="12" fillId="0" borderId="0" xfId="2"/>
    <xf numFmtId="0" fontId="12" fillId="0" borderId="0" xfId="2" applyAlignment="1">
      <alignment vertical="center"/>
    </xf>
    <xf numFmtId="0" fontId="0" fillId="11" borderId="14" xfId="0" applyFill="1" applyBorder="1"/>
    <xf numFmtId="0" fontId="0" fillId="11" borderId="7" xfId="0" applyFill="1" applyBorder="1"/>
    <xf numFmtId="0" fontId="0" fillId="11" borderId="15" xfId="0" applyFill="1" applyBorder="1"/>
    <xf numFmtId="0" fontId="0" fillId="12" borderId="14" xfId="0" applyFill="1" applyBorder="1"/>
    <xf numFmtId="0" fontId="0" fillId="12" borderId="7" xfId="0" applyFill="1" applyBorder="1"/>
    <xf numFmtId="0" fontId="0" fillId="12" borderId="15" xfId="0" applyFill="1" applyBorder="1"/>
    <xf numFmtId="0" fontId="0" fillId="12" borderId="16" xfId="0" applyFill="1" applyBorder="1"/>
    <xf numFmtId="0" fontId="0" fillId="12" borderId="17" xfId="0" applyFill="1" applyBorder="1"/>
    <xf numFmtId="0" fontId="0" fillId="12" borderId="18" xfId="0" applyFill="1" applyBorder="1"/>
    <xf numFmtId="0" fontId="0" fillId="12" borderId="7" xfId="0" applyFill="1" applyBorder="1" applyAlignment="1">
      <alignment horizontal="left" vertical="center"/>
    </xf>
    <xf numFmtId="0" fontId="12" fillId="4" borderId="0" xfId="2" applyFill="1"/>
    <xf numFmtId="0" fontId="12" fillId="4" borderId="27" xfId="2" applyFill="1" applyBorder="1"/>
    <xf numFmtId="0" fontId="12" fillId="4" borderId="28" xfId="2" applyFill="1" applyBorder="1"/>
    <xf numFmtId="0" fontId="12" fillId="4" borderId="29" xfId="2" applyFill="1" applyBorder="1"/>
    <xf numFmtId="0" fontId="12" fillId="4" borderId="30" xfId="2" applyFill="1" applyBorder="1"/>
    <xf numFmtId="0" fontId="12" fillId="4" borderId="31" xfId="2" applyFill="1" applyBorder="1"/>
    <xf numFmtId="0" fontId="12" fillId="4" borderId="32" xfId="2" applyFill="1" applyBorder="1"/>
    <xf numFmtId="0" fontId="12" fillId="4" borderId="33" xfId="2" applyFill="1" applyBorder="1"/>
    <xf numFmtId="0" fontId="12" fillId="4" borderId="34" xfId="2" applyFill="1" applyBorder="1"/>
    <xf numFmtId="0" fontId="12" fillId="4" borderId="0" xfId="2" applyFill="1" applyAlignment="1">
      <alignment horizontal="center" wrapText="1"/>
    </xf>
    <xf numFmtId="0" fontId="12" fillId="4" borderId="0" xfId="2" applyFill="1" applyAlignment="1">
      <alignment vertical="center"/>
    </xf>
    <xf numFmtId="0" fontId="12" fillId="4" borderId="0" xfId="2" applyFill="1" applyAlignment="1">
      <alignment vertical="center" wrapText="1"/>
    </xf>
    <xf numFmtId="0" fontId="15" fillId="4" borderId="0" xfId="2" applyFont="1" applyFill="1"/>
    <xf numFmtId="0" fontId="12" fillId="4" borderId="0" xfId="2" applyFill="1" applyAlignment="1">
      <alignment vertical="top" wrapText="1"/>
    </xf>
    <xf numFmtId="0" fontId="15" fillId="4" borderId="0" xfId="2" applyFont="1" applyFill="1" applyAlignment="1">
      <alignment vertical="center"/>
    </xf>
    <xf numFmtId="0" fontId="12" fillId="4" borderId="0" xfId="2" applyFill="1" applyAlignment="1">
      <alignment wrapText="1"/>
    </xf>
    <xf numFmtId="0" fontId="12" fillId="4" borderId="0" xfId="2" quotePrefix="1" applyFill="1"/>
    <xf numFmtId="14" fontId="12" fillId="4" borderId="0" xfId="2" quotePrefix="1" applyNumberFormat="1" applyFill="1" applyAlignment="1">
      <alignment vertical="center"/>
    </xf>
    <xf numFmtId="0" fontId="2" fillId="4" borderId="0" xfId="0" applyFont="1" applyFill="1" applyAlignment="1">
      <alignment horizontal="right"/>
    </xf>
    <xf numFmtId="0" fontId="16" fillId="4" borderId="0" xfId="2" applyFont="1" applyFill="1" applyAlignment="1">
      <alignment horizontal="left" vertical="center" wrapText="1"/>
    </xf>
    <xf numFmtId="0" fontId="12" fillId="4" borderId="0" xfId="2" applyFill="1" applyAlignment="1">
      <alignment horizontal="left" vertical="center" wrapText="1"/>
    </xf>
    <xf numFmtId="0" fontId="12" fillId="4" borderId="0" xfId="2" applyFill="1" applyAlignment="1">
      <alignment vertical="center" wrapText="1"/>
    </xf>
    <xf numFmtId="0" fontId="16" fillId="4" borderId="0" xfId="2" applyFont="1" applyFill="1" applyAlignment="1">
      <alignment vertical="center" wrapText="1"/>
    </xf>
    <xf numFmtId="0" fontId="13" fillId="4" borderId="0" xfId="2" applyFont="1" applyFill="1" applyAlignment="1">
      <alignment horizontal="center"/>
    </xf>
    <xf numFmtId="0" fontId="14" fillId="4" borderId="30" xfId="2" applyFont="1" applyFill="1" applyBorder="1" applyAlignment="1">
      <alignment horizontal="center" vertical="center" wrapText="1"/>
    </xf>
    <xf numFmtId="0" fontId="14" fillId="4" borderId="0" xfId="2" applyFont="1" applyFill="1" applyAlignment="1">
      <alignment vertical="center" wrapText="1"/>
    </xf>
    <xf numFmtId="0" fontId="14" fillId="4" borderId="31" xfId="2" applyFont="1" applyFill="1" applyBorder="1" applyAlignment="1">
      <alignment vertical="center" wrapText="1"/>
    </xf>
    <xf numFmtId="0" fontId="12" fillId="4" borderId="0" xfId="2" applyFill="1" applyAlignment="1">
      <alignment horizontal="center" wrapText="1"/>
    </xf>
    <xf numFmtId="0" fontId="15" fillId="4" borderId="0" xfId="2" applyFont="1" applyFill="1" applyAlignment="1">
      <alignment vertical="center" wrapText="1"/>
    </xf>
    <xf numFmtId="0" fontId="11" fillId="4" borderId="3" xfId="0" applyFont="1" applyFill="1" applyBorder="1" applyAlignment="1">
      <alignment wrapText="1"/>
    </xf>
    <xf numFmtId="0" fontId="11" fillId="4" borderId="0" xfId="0" applyFont="1" applyFill="1" applyAlignment="1">
      <alignment wrapText="1"/>
    </xf>
    <xf numFmtId="0" fontId="11" fillId="4" borderId="4" xfId="0" applyFont="1" applyFill="1" applyBorder="1" applyAlignment="1">
      <alignment wrapText="1"/>
    </xf>
    <xf numFmtId="164" fontId="11" fillId="4" borderId="3" xfId="3" applyFont="1" applyFill="1" applyBorder="1" applyAlignment="1">
      <alignment horizontal="left" wrapText="1"/>
    </xf>
    <xf numFmtId="164" fontId="11" fillId="4" borderId="0" xfId="3" applyFont="1" applyFill="1" applyAlignment="1">
      <alignment horizontal="left" wrapText="1"/>
    </xf>
    <xf numFmtId="164" fontId="11" fillId="4" borderId="4" xfId="3" applyFont="1" applyFill="1" applyBorder="1" applyAlignment="1">
      <alignment horizontal="left" wrapText="1"/>
    </xf>
    <xf numFmtId="164" fontId="11" fillId="4" borderId="3" xfId="3" applyFont="1" applyFill="1" applyBorder="1" applyAlignment="1">
      <alignment horizontal="left" vertical="center" wrapText="1"/>
    </xf>
    <xf numFmtId="164" fontId="11" fillId="4" borderId="0" xfId="3" applyFont="1" applyFill="1" applyAlignment="1">
      <alignment horizontal="left" vertical="center" wrapText="1"/>
    </xf>
    <xf numFmtId="164" fontId="11" fillId="4" borderId="4" xfId="3" applyFont="1" applyFill="1" applyBorder="1" applyAlignment="1">
      <alignment horizontal="left" vertical="center" wrapText="1"/>
    </xf>
    <xf numFmtId="164" fontId="19" fillId="8" borderId="35" xfId="3" applyFont="1" applyFill="1" applyBorder="1" applyAlignment="1">
      <alignment horizontal="center" wrapText="1"/>
    </xf>
    <xf numFmtId="164" fontId="19" fillId="8" borderId="36" xfId="3" applyFont="1" applyFill="1" applyBorder="1" applyAlignment="1">
      <alignment horizontal="center" wrapText="1"/>
    </xf>
    <xf numFmtId="164" fontId="19" fillId="8" borderId="25" xfId="3" applyFont="1" applyFill="1" applyBorder="1" applyAlignment="1">
      <alignment horizontal="center" wrapText="1"/>
    </xf>
    <xf numFmtId="164" fontId="11" fillId="4" borderId="1" xfId="3" applyFont="1" applyFill="1" applyBorder="1" applyAlignment="1">
      <alignment horizontal="left" wrapText="1"/>
    </xf>
    <xf numFmtId="164" fontId="11" fillId="4" borderId="9" xfId="3" applyFont="1" applyFill="1" applyBorder="1" applyAlignment="1">
      <alignment horizontal="left" wrapText="1"/>
    </xf>
    <xf numFmtId="164" fontId="11" fillId="4" borderId="2" xfId="3" applyFont="1" applyFill="1" applyBorder="1" applyAlignment="1">
      <alignment horizontal="left" wrapText="1"/>
    </xf>
    <xf numFmtId="0" fontId="11" fillId="4" borderId="3" xfId="0" applyFont="1" applyFill="1" applyBorder="1" applyAlignment="1">
      <alignment horizontal="left" wrapText="1"/>
    </xf>
    <xf numFmtId="0" fontId="11" fillId="4" borderId="0" xfId="0" applyFont="1" applyFill="1" applyAlignment="1">
      <alignment horizontal="left" wrapText="1"/>
    </xf>
    <xf numFmtId="0" fontId="11" fillId="4" borderId="4" xfId="0" applyFont="1" applyFill="1" applyBorder="1" applyAlignment="1">
      <alignment horizontal="left" wrapText="1"/>
    </xf>
    <xf numFmtId="0" fontId="7" fillId="8" borderId="0" xfId="0" applyFont="1" applyFill="1" applyAlignment="1">
      <alignment horizontal="center"/>
    </xf>
    <xf numFmtId="0" fontId="0" fillId="4" borderId="0" xfId="0" applyFill="1" applyAlignment="1">
      <alignment horizontal="left"/>
    </xf>
    <xf numFmtId="0" fontId="3" fillId="9" borderId="0" xfId="0" applyFont="1" applyFill="1" applyAlignment="1">
      <alignment horizontal="center"/>
    </xf>
    <xf numFmtId="0" fontId="0" fillId="4" borderId="0" xfId="0" applyFill="1" applyAlignment="1">
      <alignment horizontal="center" vertical="center" wrapText="1"/>
    </xf>
    <xf numFmtId="0" fontId="10" fillId="9" borderId="11" xfId="0" applyFont="1" applyFill="1" applyBorder="1" applyAlignment="1">
      <alignment horizontal="center"/>
    </xf>
    <xf numFmtId="0" fontId="10" fillId="9" borderId="12" xfId="0" applyFont="1" applyFill="1" applyBorder="1" applyAlignment="1">
      <alignment horizontal="center"/>
    </xf>
    <xf numFmtId="0" fontId="10" fillId="9" borderId="13" xfId="0" applyFont="1" applyFill="1" applyBorder="1" applyAlignment="1">
      <alignment horizontal="center"/>
    </xf>
    <xf numFmtId="0" fontId="0" fillId="6" borderId="14" xfId="0" applyFill="1" applyBorder="1" applyAlignment="1">
      <alignment horizontal="center"/>
    </xf>
    <xf numFmtId="0" fontId="0" fillId="6" borderId="7" xfId="0" applyFill="1" applyBorder="1" applyAlignment="1">
      <alignment horizont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9" fillId="9" borderId="11" xfId="0" applyFont="1" applyFill="1" applyBorder="1" applyAlignment="1">
      <alignment horizontal="center"/>
    </xf>
    <xf numFmtId="0" fontId="9" fillId="9" borderId="19" xfId="0" applyFont="1" applyFill="1" applyBorder="1" applyAlignment="1">
      <alignment horizontal="center"/>
    </xf>
    <xf numFmtId="0" fontId="0" fillId="7" borderId="37" xfId="0" applyFill="1" applyBorder="1" applyAlignment="1">
      <alignment horizontal="center"/>
    </xf>
    <xf numFmtId="0" fontId="0" fillId="7" borderId="38" xfId="0" applyFill="1" applyBorder="1" applyAlignment="1">
      <alignment horizontal="center"/>
    </xf>
    <xf numFmtId="0" fontId="0" fillId="7" borderId="39" xfId="0" applyFill="1" applyBorder="1" applyAlignment="1">
      <alignment horizontal="center"/>
    </xf>
    <xf numFmtId="0" fontId="0" fillId="7" borderId="3" xfId="0" applyFill="1" applyBorder="1" applyAlignment="1">
      <alignment horizontal="center"/>
    </xf>
    <xf numFmtId="0" fontId="0" fillId="7" borderId="0" xfId="0" applyFill="1" applyAlignment="1">
      <alignment horizontal="center"/>
    </xf>
    <xf numFmtId="0" fontId="0" fillId="7" borderId="4" xfId="0" applyFill="1" applyBorder="1" applyAlignment="1">
      <alignment horizontal="center"/>
    </xf>
    <xf numFmtId="0" fontId="0" fillId="7" borderId="40" xfId="0" applyFill="1" applyBorder="1" applyAlignment="1">
      <alignment horizontal="center"/>
    </xf>
    <xf numFmtId="0" fontId="0" fillId="7" borderId="41" xfId="0" applyFill="1" applyBorder="1" applyAlignment="1">
      <alignment horizontal="center"/>
    </xf>
    <xf numFmtId="0" fontId="0" fillId="7" borderId="42" xfId="0" applyFill="1" applyBorder="1" applyAlignment="1">
      <alignment horizontal="center"/>
    </xf>
    <xf numFmtId="0" fontId="2" fillId="5" borderId="11"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6" xfId="0" applyFont="1" applyFill="1" applyBorder="1" applyAlignment="1">
      <alignment horizontal="center" vertical="center"/>
    </xf>
    <xf numFmtId="0" fontId="0" fillId="9" borderId="1" xfId="0" applyFill="1" applyBorder="1" applyAlignment="1">
      <alignment horizontal="center" vertical="center"/>
    </xf>
    <xf numFmtId="0" fontId="0" fillId="9" borderId="9" xfId="0" applyFill="1" applyBorder="1" applyAlignment="1">
      <alignment horizontal="center" vertical="center"/>
    </xf>
    <xf numFmtId="0" fontId="0" fillId="9" borderId="5" xfId="0" applyFill="1" applyBorder="1" applyAlignment="1">
      <alignment horizontal="center" vertical="center"/>
    </xf>
    <xf numFmtId="0" fontId="0" fillId="9" borderId="10" xfId="0" applyFill="1" applyBorder="1" applyAlignment="1">
      <alignment horizontal="center" vertical="center"/>
    </xf>
    <xf numFmtId="0" fontId="2"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6" xfId="0" applyFont="1" applyFill="1" applyBorder="1" applyAlignment="1">
      <alignment horizontal="center" vertical="center"/>
    </xf>
  </cellXfs>
  <cellStyles count="4">
    <cellStyle name="Normal" xfId="0" builtinId="0"/>
    <cellStyle name="Normal 2" xfId="3"/>
    <cellStyle name="Normal 2 5" xfId="2"/>
    <cellStyle name="Percent" xfId="1" builtinId="5"/>
  </cellStyles>
  <dxfs count="75">
    <dxf>
      <fill>
        <patternFill>
          <fgColor indexed="64"/>
          <bgColor theme="0"/>
        </patternFill>
      </fill>
    </dxf>
    <dxf>
      <fill>
        <patternFill>
          <fgColor rgb="FF000000"/>
          <bgColor rgb="FFFFFFFF"/>
        </patternFill>
      </fill>
    </dxf>
    <dxf>
      <fill>
        <patternFill>
          <fgColor indexed="64"/>
          <bgColor theme="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strike val="0"/>
        <outline val="0"/>
        <shadow val="0"/>
        <u val="none"/>
        <vertAlign val="baseline"/>
        <sz val="11"/>
        <name val="Calibri"/>
        <scheme val="minor"/>
      </font>
      <fill>
        <patternFill>
          <fgColor indexed="64"/>
          <bgColor theme="0"/>
        </patternFill>
      </fill>
    </dxf>
    <dxf>
      <font>
        <strike val="0"/>
        <outline val="0"/>
        <shadow val="0"/>
        <u val="none"/>
        <vertAlign val="baseline"/>
        <sz val="11"/>
        <name val="Calibri"/>
        <scheme val="minor"/>
      </font>
      <fill>
        <patternFill>
          <fgColor indexed="64"/>
          <bgColor theme="0"/>
        </patternFill>
      </fill>
    </dxf>
    <dxf>
      <font>
        <strike val="0"/>
        <outline val="0"/>
        <shadow val="0"/>
        <u val="none"/>
        <vertAlign val="baseline"/>
        <sz val="11"/>
        <name val="Calibri"/>
        <scheme val="minor"/>
      </font>
      <fill>
        <patternFill>
          <fgColor indexed="64"/>
          <bgColor theme="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strike val="0"/>
        <outline val="0"/>
        <shadow val="0"/>
        <u val="none"/>
        <vertAlign val="baseline"/>
        <sz val="11"/>
        <name val="Calibri"/>
        <scheme val="minor"/>
      </font>
      <fill>
        <patternFill>
          <fgColor indexed="64"/>
          <bgColor theme="0"/>
        </patternFill>
      </fill>
    </dxf>
    <dxf>
      <font>
        <strike val="0"/>
        <outline val="0"/>
        <shadow val="0"/>
        <u val="none"/>
        <vertAlign val="baseline"/>
        <sz val="11"/>
        <name val="Calibri"/>
        <scheme val="minor"/>
      </font>
      <fill>
        <patternFill>
          <fgColor indexed="64"/>
          <bgColor theme="0"/>
        </patternFill>
      </fill>
    </dxf>
    <dxf>
      <font>
        <strike val="0"/>
        <outline val="0"/>
        <shadow val="0"/>
        <u val="none"/>
        <vertAlign val="baseline"/>
        <sz val="11"/>
        <name val="Calibri"/>
        <scheme val="minor"/>
      </font>
      <fill>
        <patternFill>
          <fgColor indexed="64"/>
          <bgColor theme="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Pedestrian Flags</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Results!$B$6</c:f>
              <c:strCache>
                <c:ptCount val="1"/>
                <c:pt idx="0">
                  <c:v>Percent Yellow Flags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Results!$C$6:$E$6</c:f>
              <c:numCache>
                <c:formatCode>0%</c:formatCode>
                <c:ptCount val="3"/>
                <c:pt idx="0">
                  <c:v>0</c:v>
                </c:pt>
                <c:pt idx="1">
                  <c:v>0</c:v>
                </c:pt>
                <c:pt idx="2">
                  <c:v>0</c:v>
                </c:pt>
              </c:numCache>
            </c:numRef>
          </c:val>
          <c:extLst>
            <c:ext xmlns:c16="http://schemas.microsoft.com/office/drawing/2014/chart" uri="{C3380CC4-5D6E-409C-BE32-E72D297353CC}">
              <c16:uniqueId val="{00000000-9DC0-4673-BD54-C1444B2AC9EF}"/>
            </c:ext>
          </c:extLst>
        </c:ser>
        <c:ser>
          <c:idx val="1"/>
          <c:order val="1"/>
          <c:tx>
            <c:strRef>
              <c:f>Results!$B$7</c:f>
              <c:strCache>
                <c:ptCount val="1"/>
                <c:pt idx="0">
                  <c:v>Percent Red Flags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Results!$C$7:$E$7</c:f>
              <c:numCache>
                <c:formatCode>0%</c:formatCode>
                <c:ptCount val="3"/>
                <c:pt idx="0">
                  <c:v>0</c:v>
                </c:pt>
                <c:pt idx="1">
                  <c:v>0</c:v>
                </c:pt>
                <c:pt idx="2">
                  <c:v>0</c:v>
                </c:pt>
              </c:numCache>
            </c:numRef>
          </c:val>
          <c:extLst>
            <c:ext xmlns:c16="http://schemas.microsoft.com/office/drawing/2014/chart" uri="{C3380CC4-5D6E-409C-BE32-E72D297353CC}">
              <c16:uniqueId val="{00000001-9DC0-4673-BD54-C1444B2AC9EF}"/>
            </c:ext>
          </c:extLst>
        </c:ser>
        <c:ser>
          <c:idx val="2"/>
          <c:order val="2"/>
          <c:tx>
            <c:strRef>
              <c:f>Results!$B$8</c:f>
              <c:strCache>
                <c:ptCount val="1"/>
                <c:pt idx="0">
                  <c:v>Percent Not Flagged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Results!$C$8:$E$8</c:f>
              <c:numCache>
                <c:formatCode>0%</c:formatCode>
                <c:ptCount val="3"/>
                <c:pt idx="0">
                  <c:v>0</c:v>
                </c:pt>
                <c:pt idx="1">
                  <c:v>0</c:v>
                </c:pt>
                <c:pt idx="2">
                  <c:v>0</c:v>
                </c:pt>
              </c:numCache>
            </c:numRef>
          </c:val>
          <c:extLst>
            <c:ext xmlns:c16="http://schemas.microsoft.com/office/drawing/2014/chart" uri="{C3380CC4-5D6E-409C-BE32-E72D297353CC}">
              <c16:uniqueId val="{00000002-9DC0-4673-BD54-C1444B2AC9EF}"/>
            </c:ext>
          </c:extLst>
        </c:ser>
        <c:dLbls>
          <c:dLblPos val="ctr"/>
          <c:showLegendKey val="0"/>
          <c:showVal val="1"/>
          <c:showCatName val="0"/>
          <c:showSerName val="0"/>
          <c:showPercent val="0"/>
          <c:showBubbleSize val="0"/>
        </c:dLbls>
        <c:gapWidth val="79"/>
        <c:overlap val="100"/>
        <c:axId val="2062523648"/>
        <c:axId val="2061810784"/>
      </c:barChart>
      <c:catAx>
        <c:axId val="2062523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61810784"/>
        <c:crosses val="autoZero"/>
        <c:auto val="1"/>
        <c:lblAlgn val="ctr"/>
        <c:lblOffset val="100"/>
        <c:noMultiLvlLbl val="0"/>
      </c:catAx>
      <c:valAx>
        <c:axId val="2061810784"/>
        <c:scaling>
          <c:orientation val="minMax"/>
        </c:scaling>
        <c:delete val="1"/>
        <c:axPos val="l"/>
        <c:numFmt formatCode="0%" sourceLinked="1"/>
        <c:majorTickMark val="none"/>
        <c:minorTickMark val="none"/>
        <c:tickLblPos val="nextTo"/>
        <c:crossAx val="20625236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Bicycle Flags</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Results!$B$9</c:f>
              <c:strCache>
                <c:ptCount val="1"/>
                <c:pt idx="0">
                  <c:v>Percent Yellow Flags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Results!$C$9:$E$9</c:f>
              <c:numCache>
                <c:formatCode>0%</c:formatCode>
                <c:ptCount val="3"/>
                <c:pt idx="0">
                  <c:v>0</c:v>
                </c:pt>
                <c:pt idx="1">
                  <c:v>0</c:v>
                </c:pt>
                <c:pt idx="2">
                  <c:v>0</c:v>
                </c:pt>
              </c:numCache>
            </c:numRef>
          </c:val>
          <c:extLst>
            <c:ext xmlns:c16="http://schemas.microsoft.com/office/drawing/2014/chart" uri="{C3380CC4-5D6E-409C-BE32-E72D297353CC}">
              <c16:uniqueId val="{00000000-8FAC-43E3-8742-68D7EBD5DBF2}"/>
            </c:ext>
          </c:extLst>
        </c:ser>
        <c:ser>
          <c:idx val="1"/>
          <c:order val="1"/>
          <c:tx>
            <c:strRef>
              <c:f>Results!$B$10</c:f>
              <c:strCache>
                <c:ptCount val="1"/>
                <c:pt idx="0">
                  <c:v>Percent Red Flags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Results!$C$10:$E$10</c:f>
              <c:numCache>
                <c:formatCode>0%</c:formatCode>
                <c:ptCount val="3"/>
                <c:pt idx="0">
                  <c:v>0</c:v>
                </c:pt>
                <c:pt idx="1">
                  <c:v>0</c:v>
                </c:pt>
                <c:pt idx="2">
                  <c:v>0</c:v>
                </c:pt>
              </c:numCache>
            </c:numRef>
          </c:val>
          <c:extLst>
            <c:ext xmlns:c16="http://schemas.microsoft.com/office/drawing/2014/chart" uri="{C3380CC4-5D6E-409C-BE32-E72D297353CC}">
              <c16:uniqueId val="{00000001-8FAC-43E3-8742-68D7EBD5DBF2}"/>
            </c:ext>
          </c:extLst>
        </c:ser>
        <c:ser>
          <c:idx val="2"/>
          <c:order val="2"/>
          <c:tx>
            <c:strRef>
              <c:f>Results!$B$11</c:f>
              <c:strCache>
                <c:ptCount val="1"/>
                <c:pt idx="0">
                  <c:v>Percent Not Flagged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Results!$C$11:$E$11</c:f>
              <c:numCache>
                <c:formatCode>0%</c:formatCode>
                <c:ptCount val="3"/>
                <c:pt idx="0">
                  <c:v>0</c:v>
                </c:pt>
                <c:pt idx="1">
                  <c:v>0</c:v>
                </c:pt>
                <c:pt idx="2">
                  <c:v>0</c:v>
                </c:pt>
              </c:numCache>
            </c:numRef>
          </c:val>
          <c:extLst>
            <c:ext xmlns:c16="http://schemas.microsoft.com/office/drawing/2014/chart" uri="{C3380CC4-5D6E-409C-BE32-E72D297353CC}">
              <c16:uniqueId val="{00000002-8FAC-43E3-8742-68D7EBD5DBF2}"/>
            </c:ext>
          </c:extLst>
        </c:ser>
        <c:dLbls>
          <c:dLblPos val="ctr"/>
          <c:showLegendKey val="0"/>
          <c:showVal val="1"/>
          <c:showCatName val="0"/>
          <c:showSerName val="0"/>
          <c:showPercent val="0"/>
          <c:showBubbleSize val="0"/>
        </c:dLbls>
        <c:gapWidth val="79"/>
        <c:overlap val="100"/>
        <c:axId val="2062523648"/>
        <c:axId val="2061810784"/>
      </c:barChart>
      <c:catAx>
        <c:axId val="2062523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61810784"/>
        <c:crosses val="autoZero"/>
        <c:auto val="1"/>
        <c:lblAlgn val="ctr"/>
        <c:lblOffset val="100"/>
        <c:noMultiLvlLbl val="0"/>
      </c:catAx>
      <c:valAx>
        <c:axId val="2061810784"/>
        <c:scaling>
          <c:orientation val="minMax"/>
        </c:scaling>
        <c:delete val="1"/>
        <c:axPos val="l"/>
        <c:numFmt formatCode="0%" sourceLinked="1"/>
        <c:majorTickMark val="none"/>
        <c:minorTickMark val="none"/>
        <c:tickLblPos val="nextTo"/>
        <c:crossAx val="20625236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All Flags</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Results!$B$12</c:f>
              <c:strCache>
                <c:ptCount val="1"/>
                <c:pt idx="0">
                  <c:v>Percent Yellow Flags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Results!$C$12:$E$12</c:f>
              <c:numCache>
                <c:formatCode>0%</c:formatCode>
                <c:ptCount val="3"/>
                <c:pt idx="0">
                  <c:v>0</c:v>
                </c:pt>
                <c:pt idx="1">
                  <c:v>0</c:v>
                </c:pt>
                <c:pt idx="2">
                  <c:v>0</c:v>
                </c:pt>
              </c:numCache>
            </c:numRef>
          </c:val>
          <c:extLst>
            <c:ext xmlns:c16="http://schemas.microsoft.com/office/drawing/2014/chart" uri="{C3380CC4-5D6E-409C-BE32-E72D297353CC}">
              <c16:uniqueId val="{00000000-7FC9-4772-9D88-63C3CFDC40DE}"/>
            </c:ext>
          </c:extLst>
        </c:ser>
        <c:ser>
          <c:idx val="1"/>
          <c:order val="1"/>
          <c:tx>
            <c:strRef>
              <c:f>Results!$B$13</c:f>
              <c:strCache>
                <c:ptCount val="1"/>
                <c:pt idx="0">
                  <c:v>Percent Red Flags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Results!$C$13:$E$13</c:f>
              <c:numCache>
                <c:formatCode>0%</c:formatCode>
                <c:ptCount val="3"/>
                <c:pt idx="0">
                  <c:v>0</c:v>
                </c:pt>
                <c:pt idx="1">
                  <c:v>0</c:v>
                </c:pt>
                <c:pt idx="2">
                  <c:v>0</c:v>
                </c:pt>
              </c:numCache>
            </c:numRef>
          </c:val>
          <c:extLst>
            <c:ext xmlns:c16="http://schemas.microsoft.com/office/drawing/2014/chart" uri="{C3380CC4-5D6E-409C-BE32-E72D297353CC}">
              <c16:uniqueId val="{00000001-7FC9-4772-9D88-63C3CFDC40DE}"/>
            </c:ext>
          </c:extLst>
        </c:ser>
        <c:ser>
          <c:idx val="2"/>
          <c:order val="2"/>
          <c:tx>
            <c:strRef>
              <c:f>Results!$B$14</c:f>
              <c:strCache>
                <c:ptCount val="1"/>
                <c:pt idx="0">
                  <c:v>Percent Not Flagged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Results!$C$4:$E$4</c:f>
              <c:strCache>
                <c:ptCount val="3"/>
                <c:pt idx="0">
                  <c:v>Scenario 1</c:v>
                </c:pt>
                <c:pt idx="1">
                  <c:v>Scenario 2</c:v>
                </c:pt>
                <c:pt idx="2">
                  <c:v>Scenario 3</c:v>
                </c:pt>
              </c:strCache>
            </c:strRef>
          </c:cat>
          <c:val>
            <c:numRef>
              <c:f>Results!$C$14:$E$14</c:f>
              <c:numCache>
                <c:formatCode>0%</c:formatCode>
                <c:ptCount val="3"/>
                <c:pt idx="0">
                  <c:v>0</c:v>
                </c:pt>
                <c:pt idx="1">
                  <c:v>0</c:v>
                </c:pt>
                <c:pt idx="2">
                  <c:v>0</c:v>
                </c:pt>
              </c:numCache>
            </c:numRef>
          </c:val>
          <c:extLst>
            <c:ext xmlns:c16="http://schemas.microsoft.com/office/drawing/2014/chart" uri="{C3380CC4-5D6E-409C-BE32-E72D297353CC}">
              <c16:uniqueId val="{00000002-7FC9-4772-9D88-63C3CFDC40DE}"/>
            </c:ext>
          </c:extLst>
        </c:ser>
        <c:dLbls>
          <c:dLblPos val="ctr"/>
          <c:showLegendKey val="0"/>
          <c:showVal val="1"/>
          <c:showCatName val="0"/>
          <c:showSerName val="0"/>
          <c:showPercent val="0"/>
          <c:showBubbleSize val="0"/>
        </c:dLbls>
        <c:gapWidth val="79"/>
        <c:overlap val="100"/>
        <c:axId val="2062523648"/>
        <c:axId val="2061810784"/>
      </c:barChart>
      <c:catAx>
        <c:axId val="20625236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61810784"/>
        <c:crosses val="autoZero"/>
        <c:auto val="1"/>
        <c:lblAlgn val="ctr"/>
        <c:lblOffset val="100"/>
        <c:noMultiLvlLbl val="0"/>
      </c:catAx>
      <c:valAx>
        <c:axId val="2061810784"/>
        <c:scaling>
          <c:orientation val="minMax"/>
        </c:scaling>
        <c:delete val="1"/>
        <c:axPos val="l"/>
        <c:numFmt formatCode="0%" sourceLinked="1"/>
        <c:majorTickMark val="none"/>
        <c:minorTickMark val="none"/>
        <c:tickLblPos val="nextTo"/>
        <c:crossAx val="20625236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3</xdr:col>
      <xdr:colOff>588645</xdr:colOff>
      <xdr:row>32</xdr:row>
      <xdr:rowOff>128587</xdr:rowOff>
    </xdr:to>
    <xdr:graphicFrame macro="">
      <xdr:nvGraphicFramePr>
        <xdr:cNvPr id="2" name="Chart 1">
          <a:extLst>
            <a:ext uri="{FF2B5EF4-FFF2-40B4-BE49-F238E27FC236}">
              <a16:creationId xmlns:a16="http://schemas.microsoft.com/office/drawing/2014/main" id="{D2331A9A-8967-4CD4-87FF-A5A201C71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16</xdr:row>
      <xdr:rowOff>0</xdr:rowOff>
    </xdr:from>
    <xdr:to>
      <xdr:col>10</xdr:col>
      <xdr:colOff>74295</xdr:colOff>
      <xdr:row>32</xdr:row>
      <xdr:rowOff>132397</xdr:rowOff>
    </xdr:to>
    <xdr:graphicFrame macro="">
      <xdr:nvGraphicFramePr>
        <xdr:cNvPr id="3" name="Chart 2">
          <a:extLst>
            <a:ext uri="{FF2B5EF4-FFF2-40B4-BE49-F238E27FC236}">
              <a16:creationId xmlns:a16="http://schemas.microsoft.com/office/drawing/2014/main" id="{8133C9AE-BB17-4BCF-8FB5-D03DE355B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295275</xdr:colOff>
      <xdr:row>16</xdr:row>
      <xdr:rowOff>0</xdr:rowOff>
    </xdr:from>
    <xdr:to>
      <xdr:col>17</xdr:col>
      <xdr:colOff>76200</xdr:colOff>
      <xdr:row>32</xdr:row>
      <xdr:rowOff>136207</xdr:rowOff>
    </xdr:to>
    <xdr:graphicFrame macro="">
      <xdr:nvGraphicFramePr>
        <xdr:cNvPr id="4" name="Chart 3">
          <a:extLst>
            <a:ext uri="{FF2B5EF4-FFF2-40B4-BE49-F238E27FC236}">
              <a16:creationId xmlns:a16="http://schemas.microsoft.com/office/drawing/2014/main" id="{398FDBBD-4BC9-41EF-B361-2D0F1B12B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5\25917%20-%20NCHRP%2017-98%20ICE%20Guide\Task%207%20-%20Develop%20Guide%20and%20Tools\7.2%20Tool%20Development\formatted%20tools\Cap-X_ODOT_Format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ryus\Downloads\Multimodal%20urban%20street%20LOS%20planning%20tool%202018-06-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5\25917%20-%20NCHRP%2017-98%20ICE%20Guide\Task%207%20-%20Develop%20Guide%20and%20Tools\7.2%20Tool%20Development\formatted%20tools\FHWA_SPICE_Formatt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schroeder\Downloads\Signalized%20Crossing%20Pedestrian%20Delay%20Computational%20Eng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troduction"/>
      <sheetName val="Abbreviations &amp; Assumptions"/>
      <sheetName val="Changelog"/>
      <sheetName val="1 - Volume Input"/>
      <sheetName val="2 - Base and Alt Sel"/>
      <sheetName val="LanesDefaults"/>
      <sheetName val="3 - Alt Num Lanes Input"/>
      <sheetName val="Crosswalks sheet"/>
      <sheetName val="Multimodal Ped"/>
      <sheetName val="Multimodal Ped_Default_vals"/>
      <sheetName val="Multimodal Bike"/>
      <sheetName val="Multimodal Bike_Default_vals"/>
      <sheetName val="4a - Summary Results"/>
      <sheetName val="4b - Detailed Results"/>
      <sheetName val="5a - Summary Report"/>
      <sheetName val="SumComp"/>
      <sheetName val="5b - Detailed Report"/>
      <sheetName val="Conventional Shared RT LT"/>
      <sheetName val="Traffic Signal"/>
      <sheetName val="CGT N"/>
      <sheetName val="CGT W"/>
      <sheetName val="CGT E"/>
      <sheetName val="CGT S"/>
      <sheetName val="TWSC N-S"/>
      <sheetName val="TWSC E-W"/>
      <sheetName val="AWSC"/>
      <sheetName val="QR S-W"/>
      <sheetName val="QR N-E"/>
      <sheetName val="QR S-E"/>
      <sheetName val="QR N-W"/>
      <sheetName val="P DLT N-S"/>
      <sheetName val="P DLT E-W"/>
      <sheetName val="Full DLT"/>
      <sheetName val="RCUT N-S"/>
      <sheetName val="RCUT E-W"/>
      <sheetName val="Unsig RCUT N-S"/>
      <sheetName val="Unsig RCUT E-W"/>
      <sheetName val="MUT N-S "/>
      <sheetName val="MUT E-W"/>
      <sheetName val="PMUT N-S"/>
      <sheetName val="PMUT E-W"/>
      <sheetName val="Bowtie N-S"/>
      <sheetName val="Bowtie E-W"/>
      <sheetName val="Split Intersection E-W"/>
      <sheetName val="Split Intersection N-S"/>
      <sheetName val="Echelon N-S"/>
      <sheetName val="Echelon E-W"/>
      <sheetName val="Center Turn Overpass"/>
      <sheetName val="Center Turn Overpass E-W"/>
      <sheetName val="50 Mini-Rndabt"/>
      <sheetName val="75 Mini-Rndabt"/>
      <sheetName val="1x1 Rndabt "/>
      <sheetName val="1NS x 2 EW Rndabt"/>
      <sheetName val="2 NS x 1 EW Rndabt"/>
      <sheetName val="2x2 Rndabt"/>
      <sheetName val="3x3 Rndabt"/>
      <sheetName val="TD N-S"/>
      <sheetName val="TD E-W"/>
      <sheetName val="PCLA N-S"/>
      <sheetName val="PCLA E-W"/>
      <sheetName val="PCLB N-S"/>
      <sheetName val="PCLB E-W"/>
      <sheetName val="DLTI N-S"/>
      <sheetName val="DLTI E-W "/>
      <sheetName val="DDI N-S"/>
      <sheetName val="DDI E-W"/>
      <sheetName val="Contraflow Left N-S"/>
      <sheetName val="Contraflow Left E-W"/>
      <sheetName val="SPI N-S "/>
      <sheetName val="SPI E-W"/>
      <sheetName val="Sheet2"/>
      <sheetName val="SPI RAB N-S"/>
      <sheetName val="SPI RAB E-W"/>
      <sheetName val="Instructions"/>
    </sheetNames>
    <sheetDataSet>
      <sheetData sheetId="0" refreshError="1"/>
      <sheetData sheetId="1" refreshError="1"/>
      <sheetData sheetId="2" refreshError="1"/>
      <sheetData sheetId="3" refreshError="1"/>
      <sheetData sheetId="4">
        <row r="8">
          <cell r="M8" t="str">
            <v>Cap-X Sample Street</v>
          </cell>
        </row>
        <row r="10">
          <cell r="M10">
            <v>10000</v>
          </cell>
        </row>
        <row r="12">
          <cell r="M12" t="str">
            <v>Anywhere, USA</v>
          </cell>
        </row>
        <row r="14">
          <cell r="M14" t="str">
            <v>2017 AM</v>
          </cell>
        </row>
        <row r="16">
          <cell r="M16">
            <v>4</v>
          </cell>
        </row>
        <row r="18">
          <cell r="M18" t="str">
            <v>North-South</v>
          </cell>
          <cell r="BH18" t="str">
            <v>East-West</v>
          </cell>
        </row>
        <row r="20">
          <cell r="M20" t="str">
            <v>N</v>
          </cell>
        </row>
        <row r="32">
          <cell r="AQ32">
            <v>0.02</v>
          </cell>
          <cell r="AY32">
            <v>0</v>
          </cell>
        </row>
        <row r="34">
          <cell r="AQ34">
            <v>0.02</v>
          </cell>
          <cell r="AY34">
            <v>0</v>
          </cell>
        </row>
        <row r="36">
          <cell r="AQ36">
            <v>0.02</v>
          </cell>
          <cell r="AY36">
            <v>0</v>
          </cell>
        </row>
        <row r="38">
          <cell r="AQ38">
            <v>0.02</v>
          </cell>
          <cell r="AY38">
            <v>0</v>
          </cell>
        </row>
        <row r="40">
          <cell r="K40">
            <v>0.8</v>
          </cell>
          <cell r="S40">
            <v>0.95</v>
          </cell>
          <cell r="AI40">
            <v>0.85</v>
          </cell>
        </row>
        <row r="44">
          <cell r="AU44">
            <v>2</v>
          </cell>
        </row>
        <row r="56">
          <cell r="AU56">
            <v>1800</v>
          </cell>
        </row>
        <row r="58">
          <cell r="AU58">
            <v>1750</v>
          </cell>
        </row>
        <row r="60">
          <cell r="AU60">
            <v>1700</v>
          </cell>
        </row>
        <row r="64">
          <cell r="BG64">
            <v>3</v>
          </cell>
        </row>
        <row r="74">
          <cell r="S74">
            <v>0</v>
          </cell>
          <cell r="AA74">
            <v>306</v>
          </cell>
          <cell r="AI74">
            <v>1020</v>
          </cell>
          <cell r="AQ74">
            <v>204</v>
          </cell>
        </row>
        <row r="76">
          <cell r="S76">
            <v>0</v>
          </cell>
          <cell r="AA76">
            <v>340</v>
          </cell>
          <cell r="AI76">
            <v>1133</v>
          </cell>
          <cell r="AQ76">
            <v>226</v>
          </cell>
        </row>
        <row r="78">
          <cell r="S78">
            <v>0</v>
          </cell>
          <cell r="AA78">
            <v>31</v>
          </cell>
          <cell r="AI78">
            <v>216</v>
          </cell>
          <cell r="AQ78">
            <v>51</v>
          </cell>
        </row>
        <row r="80">
          <cell r="S80">
            <v>0</v>
          </cell>
          <cell r="AA80">
            <v>102</v>
          </cell>
          <cell r="AI80">
            <v>306</v>
          </cell>
          <cell r="AQ80">
            <v>179</v>
          </cell>
        </row>
      </sheetData>
      <sheetData sheetId="5">
        <row r="47">
          <cell r="C47" t="b">
            <v>1</v>
          </cell>
        </row>
        <row r="48">
          <cell r="C48" t="b">
            <v>1</v>
          </cell>
        </row>
        <row r="49">
          <cell r="C49" t="b">
            <v>1</v>
          </cell>
        </row>
        <row r="50">
          <cell r="C50" t="b">
            <v>1</v>
          </cell>
        </row>
        <row r="51">
          <cell r="C51" t="b">
            <v>0</v>
          </cell>
        </row>
        <row r="52">
          <cell r="C52" t="b">
            <v>1</v>
          </cell>
        </row>
        <row r="53">
          <cell r="C53" t="b">
            <v>1</v>
          </cell>
        </row>
        <row r="54">
          <cell r="C54" t="b">
            <v>1</v>
          </cell>
        </row>
        <row r="55">
          <cell r="C55" t="b">
            <v>1</v>
          </cell>
        </row>
        <row r="56">
          <cell r="C56" t="b">
            <v>1</v>
          </cell>
        </row>
        <row r="57">
          <cell r="C57" t="b">
            <v>1</v>
          </cell>
        </row>
        <row r="58">
          <cell r="C58" t="b">
            <v>1</v>
          </cell>
        </row>
        <row r="59">
          <cell r="C59" t="b">
            <v>1</v>
          </cell>
        </row>
        <row r="60">
          <cell r="C60" t="b">
            <v>1</v>
          </cell>
        </row>
        <row r="61">
          <cell r="C61" t="b">
            <v>1</v>
          </cell>
        </row>
        <row r="62">
          <cell r="C62" t="b">
            <v>1</v>
          </cell>
        </row>
        <row r="63">
          <cell r="C63" t="b">
            <v>1</v>
          </cell>
        </row>
        <row r="64">
          <cell r="C64" t="b">
            <v>1</v>
          </cell>
        </row>
        <row r="65">
          <cell r="C65" t="b">
            <v>1</v>
          </cell>
        </row>
        <row r="66">
          <cell r="C66" t="b">
            <v>1</v>
          </cell>
        </row>
        <row r="67">
          <cell r="C67" t="b">
            <v>1</v>
          </cell>
        </row>
        <row r="68">
          <cell r="C68" t="b">
            <v>1</v>
          </cell>
        </row>
        <row r="69">
          <cell r="C69" t="b">
            <v>1</v>
          </cell>
        </row>
        <row r="70">
          <cell r="C70" t="b">
            <v>1</v>
          </cell>
        </row>
        <row r="71">
          <cell r="C71" t="b">
            <v>1</v>
          </cell>
        </row>
        <row r="72">
          <cell r="C72" t="b">
            <v>1</v>
          </cell>
        </row>
        <row r="73">
          <cell r="C73" t="b">
            <v>1</v>
          </cell>
        </row>
        <row r="75">
          <cell r="C75" t="b">
            <v>1</v>
          </cell>
        </row>
        <row r="76">
          <cell r="C76" t="b">
            <v>1</v>
          </cell>
        </row>
        <row r="77">
          <cell r="C77" t="b">
            <v>1</v>
          </cell>
        </row>
        <row r="78">
          <cell r="C78" t="b">
            <v>1</v>
          </cell>
        </row>
        <row r="79">
          <cell r="C79" t="b">
            <v>1</v>
          </cell>
        </row>
        <row r="80">
          <cell r="C80" t="b">
            <v>1</v>
          </cell>
        </row>
        <row r="81">
          <cell r="C81" t="b">
            <v>1</v>
          </cell>
        </row>
        <row r="82">
          <cell r="C82" t="b">
            <v>1</v>
          </cell>
        </row>
        <row r="83">
          <cell r="C83" t="b">
            <v>1</v>
          </cell>
        </row>
      </sheetData>
      <sheetData sheetId="6" refreshError="1"/>
      <sheetData sheetId="7">
        <row r="16">
          <cell r="M16" t="str">
            <v>Intersections and Interchanges</v>
          </cell>
        </row>
      </sheetData>
      <sheetData sheetId="8">
        <row r="5">
          <cell r="L5" t="str">
            <v>Stop/Signal Controlled</v>
          </cell>
          <cell r="M5" t="str">
            <v>Marked</v>
          </cell>
        </row>
        <row r="6">
          <cell r="L6" t="str">
            <v>Free Flowing</v>
          </cell>
          <cell r="M6" t="str">
            <v>Unmarked</v>
          </cell>
        </row>
        <row r="7">
          <cell r="L7" t="str">
            <v xml:space="preserve">Yield Controlled </v>
          </cell>
        </row>
        <row r="8">
          <cell r="L8" t="str">
            <v xml:space="preserve">Permissive Left </v>
          </cell>
        </row>
      </sheetData>
      <sheetData sheetId="9">
        <row r="21">
          <cell r="AO21">
            <v>20</v>
          </cell>
        </row>
        <row r="23">
          <cell r="AO23">
            <v>20</v>
          </cell>
        </row>
        <row r="25">
          <cell r="AO25">
            <v>20</v>
          </cell>
        </row>
        <row r="27">
          <cell r="P27">
            <v>25</v>
          </cell>
          <cell r="AO27">
            <v>30</v>
          </cell>
        </row>
        <row r="29">
          <cell r="P29">
            <v>30</v>
          </cell>
          <cell r="AO29">
            <v>30</v>
          </cell>
        </row>
        <row r="316">
          <cell r="W316" t="str">
            <v>No</v>
          </cell>
        </row>
        <row r="317">
          <cell r="W317" t="str">
            <v>Yes Crossing(s) with 2 stages</v>
          </cell>
        </row>
        <row r="318">
          <cell r="W318" t="str">
            <v>Yes Crossing(s) with 3+ stages</v>
          </cell>
        </row>
      </sheetData>
      <sheetData sheetId="10">
        <row r="21">
          <cell r="Z21">
            <v>45</v>
          </cell>
        </row>
        <row r="23">
          <cell r="Z23">
            <v>35</v>
          </cell>
        </row>
      </sheetData>
      <sheetData sheetId="11" refreshError="1"/>
      <sheetData sheetId="12">
        <row r="251">
          <cell r="AH251">
            <v>9.0705999999999995E-2</v>
          </cell>
        </row>
      </sheetData>
      <sheetData sheetId="13" refreshError="1"/>
      <sheetData sheetId="14" refreshError="1"/>
      <sheetData sheetId="15" refreshError="1"/>
      <sheetData sheetId="16" refreshError="1"/>
      <sheetData sheetId="17" refreshError="1"/>
      <sheetData sheetId="18">
        <row r="28">
          <cell r="H28">
            <v>1364</v>
          </cell>
        </row>
        <row r="31">
          <cell r="H31">
            <v>0.8</v>
          </cell>
        </row>
      </sheetData>
      <sheetData sheetId="19">
        <row r="28">
          <cell r="H28">
            <v>1109.6246537396123</v>
          </cell>
        </row>
        <row r="31">
          <cell r="H31">
            <v>0.65</v>
          </cell>
        </row>
      </sheetData>
      <sheetData sheetId="20">
        <row r="28">
          <cell r="H28">
            <v>921.23684210526324</v>
          </cell>
        </row>
        <row r="31">
          <cell r="H31">
            <v>0.53</v>
          </cell>
        </row>
      </sheetData>
      <sheetData sheetId="21">
        <row r="28">
          <cell r="H28">
            <v>537.47368421052636</v>
          </cell>
        </row>
        <row r="31">
          <cell r="H31">
            <v>0.31</v>
          </cell>
        </row>
      </sheetData>
      <sheetData sheetId="22">
        <row r="28">
          <cell r="H28">
            <v>543.52631578947376</v>
          </cell>
        </row>
        <row r="31">
          <cell r="H31">
            <v>0.31</v>
          </cell>
        </row>
      </sheetData>
      <sheetData sheetId="23">
        <row r="28">
          <cell r="H28">
            <v>975.26315789473688</v>
          </cell>
        </row>
        <row r="31">
          <cell r="H31">
            <v>0.56000000000000005</v>
          </cell>
        </row>
      </sheetData>
      <sheetData sheetId="24">
        <row r="21">
          <cell r="AM21" t="str">
            <v>&gt;10</v>
          </cell>
        </row>
      </sheetData>
      <sheetData sheetId="25">
        <row r="22">
          <cell r="AM22" t="str">
            <v>&gt;10</v>
          </cell>
        </row>
      </sheetData>
      <sheetData sheetId="26">
        <row r="28">
          <cell r="J28">
            <v>4037</v>
          </cell>
        </row>
        <row r="31">
          <cell r="J31">
            <v>2.2400000000000002</v>
          </cell>
        </row>
      </sheetData>
      <sheetData sheetId="27">
        <row r="18">
          <cell r="E18">
            <v>975.26315789473676</v>
          </cell>
          <cell r="AM18">
            <v>947.08823529411768</v>
          </cell>
        </row>
        <row r="21">
          <cell r="E21">
            <v>0.56000000000000005</v>
          </cell>
          <cell r="AM21">
            <v>0.53</v>
          </cell>
        </row>
        <row r="63">
          <cell r="AY63">
            <v>775.5</v>
          </cell>
        </row>
        <row r="66">
          <cell r="AY66">
            <v>0.44</v>
          </cell>
        </row>
      </sheetData>
      <sheetData sheetId="28">
        <row r="28">
          <cell r="C28">
            <v>778.63157894736844</v>
          </cell>
        </row>
        <row r="31">
          <cell r="C31">
            <v>0.44</v>
          </cell>
        </row>
        <row r="50">
          <cell r="C50">
            <v>873.58823529411768</v>
          </cell>
        </row>
        <row r="53">
          <cell r="C53">
            <v>0.49</v>
          </cell>
        </row>
        <row r="67">
          <cell r="AV67">
            <v>987.73684210526324</v>
          </cell>
        </row>
        <row r="70">
          <cell r="AV70">
            <v>0.56000000000000005</v>
          </cell>
        </row>
      </sheetData>
      <sheetData sheetId="29">
        <row r="17">
          <cell r="AS17">
            <v>975.26315789473676</v>
          </cell>
        </row>
        <row r="20">
          <cell r="AS20">
            <v>0.56000000000000005</v>
          </cell>
        </row>
        <row r="24">
          <cell r="C24">
            <v>816</v>
          </cell>
        </row>
        <row r="27">
          <cell r="C27">
            <v>0.45</v>
          </cell>
        </row>
        <row r="62">
          <cell r="C62">
            <v>567.8947368421052</v>
          </cell>
        </row>
        <row r="65">
          <cell r="C65">
            <v>0.32</v>
          </cell>
        </row>
      </sheetData>
      <sheetData sheetId="30">
        <row r="24">
          <cell r="AW24">
            <v>588.1052631578948</v>
          </cell>
        </row>
        <row r="27">
          <cell r="AW27">
            <v>0.34</v>
          </cell>
        </row>
        <row r="54">
          <cell r="AW54">
            <v>1014.5</v>
          </cell>
        </row>
        <row r="57">
          <cell r="AW57">
            <v>0.56000000000000005</v>
          </cell>
        </row>
        <row r="65">
          <cell r="I65">
            <v>921.23684210526324</v>
          </cell>
        </row>
        <row r="68">
          <cell r="I68">
            <v>0.53</v>
          </cell>
        </row>
      </sheetData>
      <sheetData sheetId="31">
        <row r="19">
          <cell r="I19">
            <v>338.63157894736844</v>
          </cell>
        </row>
        <row r="22">
          <cell r="I22">
            <v>0.19</v>
          </cell>
        </row>
        <row r="25">
          <cell r="AS25">
            <v>1041.6052631578948</v>
          </cell>
        </row>
        <row r="28">
          <cell r="AS28">
            <v>0.6</v>
          </cell>
        </row>
        <row r="57">
          <cell r="AS57">
            <v>385.36842105263156</v>
          </cell>
        </row>
        <row r="60">
          <cell r="AS60">
            <v>0.21</v>
          </cell>
        </row>
      </sheetData>
      <sheetData sheetId="32">
        <row r="27">
          <cell r="AQ27">
            <v>781.86842105263156</v>
          </cell>
        </row>
        <row r="28">
          <cell r="G28">
            <v>939.6052631578948</v>
          </cell>
        </row>
        <row r="30">
          <cell r="AQ30">
            <v>0.45</v>
          </cell>
        </row>
        <row r="31">
          <cell r="G31">
            <v>0.52</v>
          </cell>
        </row>
        <row r="58">
          <cell r="AU58">
            <v>883.3947368421052</v>
          </cell>
        </row>
        <row r="61">
          <cell r="AU61">
            <v>0.49</v>
          </cell>
        </row>
      </sheetData>
      <sheetData sheetId="33">
        <row r="17">
          <cell r="E17">
            <v>338.63157894736844</v>
          </cell>
          <cell r="AW17">
            <v>883.3947368421052</v>
          </cell>
        </row>
        <row r="20">
          <cell r="E20">
            <v>0.19</v>
          </cell>
          <cell r="AW20">
            <v>0.49</v>
          </cell>
        </row>
        <row r="27">
          <cell r="E27">
            <v>719.5</v>
          </cell>
        </row>
        <row r="30">
          <cell r="E30">
            <v>0.4</v>
          </cell>
        </row>
        <row r="66">
          <cell r="E66">
            <v>939.6052631578948</v>
          </cell>
          <cell r="AW66">
            <v>385.36842105263156</v>
          </cell>
        </row>
        <row r="69">
          <cell r="E69">
            <v>0.52</v>
          </cell>
          <cell r="AW69">
            <v>0.21</v>
          </cell>
        </row>
      </sheetData>
      <sheetData sheetId="34">
        <row r="20">
          <cell r="F20">
            <v>1990.25</v>
          </cell>
        </row>
        <row r="23">
          <cell r="F23">
            <v>1.1100000000000001</v>
          </cell>
        </row>
        <row r="28">
          <cell r="AV28">
            <v>3409.4117647058829</v>
          </cell>
        </row>
        <row r="31">
          <cell r="AV31">
            <v>1.89</v>
          </cell>
        </row>
        <row r="57">
          <cell r="F57">
            <v>3192.9411764705883</v>
          </cell>
        </row>
        <row r="60">
          <cell r="F60">
            <v>1.77</v>
          </cell>
        </row>
        <row r="65">
          <cell r="AV65">
            <v>1951</v>
          </cell>
        </row>
        <row r="68">
          <cell r="AV68">
            <v>1.08</v>
          </cell>
        </row>
      </sheetData>
      <sheetData sheetId="35">
        <row r="17">
          <cell r="P17">
            <v>968.08823529411768</v>
          </cell>
          <cell r="BG17">
            <v>1359.5</v>
          </cell>
        </row>
        <row r="20">
          <cell r="P20">
            <v>0.54</v>
          </cell>
          <cell r="BG20">
            <v>0.76</v>
          </cell>
        </row>
        <row r="49">
          <cell r="N49">
            <v>1073.75</v>
          </cell>
          <cell r="BG49">
            <v>1216.0882352941176</v>
          </cell>
        </row>
        <row r="52">
          <cell r="N52">
            <v>0.6</v>
          </cell>
          <cell r="BG52">
            <v>0.68</v>
          </cell>
        </row>
      </sheetData>
      <sheetData sheetId="36">
        <row r="20">
          <cell r="F20">
            <v>298</v>
          </cell>
        </row>
        <row r="23">
          <cell r="F23">
            <v>1.3917961660080125</v>
          </cell>
        </row>
        <row r="28">
          <cell r="AV28">
            <v>612</v>
          </cell>
        </row>
        <row r="31">
          <cell r="AV31">
            <v>3.895836934997003</v>
          </cell>
        </row>
        <row r="57">
          <cell r="F57">
            <v>556</v>
          </cell>
        </row>
        <row r="60">
          <cell r="F60">
            <v>3.2242371015887099</v>
          </cell>
        </row>
        <row r="65">
          <cell r="AV65">
            <v>587</v>
          </cell>
        </row>
        <row r="68">
          <cell r="AV68">
            <v>1.6198994491308947</v>
          </cell>
        </row>
      </sheetData>
      <sheetData sheetId="37">
        <row r="17">
          <cell r="P17">
            <v>1235</v>
          </cell>
          <cell r="BG17">
            <v>1699</v>
          </cell>
        </row>
        <row r="20">
          <cell r="P20">
            <v>1.7738985884601257</v>
          </cell>
          <cell r="BG20">
            <v>1.3852088231333026</v>
          </cell>
        </row>
        <row r="49">
          <cell r="N49">
            <v>1530</v>
          </cell>
          <cell r="BG49">
            <v>1051</v>
          </cell>
        </row>
        <row r="52">
          <cell r="N52">
            <v>0.71552536484859508</v>
          </cell>
          <cell r="BG52">
            <v>2.6290148620343943</v>
          </cell>
        </row>
      </sheetData>
      <sheetData sheetId="38">
        <row r="24">
          <cell r="AM24">
            <v>701.5</v>
          </cell>
        </row>
        <row r="27">
          <cell r="AM27">
            <v>0.39</v>
          </cell>
        </row>
        <row r="41">
          <cell r="AT41">
            <v>912.94117647058829</v>
          </cell>
        </row>
        <row r="44">
          <cell r="AT44">
            <v>0.51</v>
          </cell>
        </row>
        <row r="59">
          <cell r="AM59">
            <v>714.75</v>
          </cell>
        </row>
        <row r="62">
          <cell r="AM62">
            <v>0.4</v>
          </cell>
        </row>
      </sheetData>
      <sheetData sheetId="39">
        <row r="22">
          <cell r="F22">
            <v>1228.75</v>
          </cell>
          <cell r="AK22">
            <v>1067.0882352941176</v>
          </cell>
          <cell r="BP22">
            <v>1359.5</v>
          </cell>
        </row>
        <row r="25">
          <cell r="F25">
            <v>0.68</v>
          </cell>
          <cell r="AK25">
            <v>0.59</v>
          </cell>
          <cell r="BP25">
            <v>0.76</v>
          </cell>
        </row>
      </sheetData>
      <sheetData sheetId="40">
        <row r="24">
          <cell r="AM24">
            <v>276.5</v>
          </cell>
        </row>
        <row r="27">
          <cell r="AM27">
            <v>0.15</v>
          </cell>
        </row>
        <row r="41">
          <cell r="AT41">
            <v>1092.6052631578948</v>
          </cell>
        </row>
        <row r="44">
          <cell r="AT44">
            <v>0.62</v>
          </cell>
        </row>
        <row r="59">
          <cell r="AM59">
            <v>332.25</v>
          </cell>
        </row>
        <row r="62">
          <cell r="AM62">
            <v>0.18</v>
          </cell>
        </row>
      </sheetData>
      <sheetData sheetId="41">
        <row r="21">
          <cell r="AK21">
            <v>979.71981424148612</v>
          </cell>
        </row>
        <row r="22">
          <cell r="F22">
            <v>1190</v>
          </cell>
          <cell r="BP22">
            <v>1232</v>
          </cell>
        </row>
        <row r="24">
          <cell r="AK24">
            <v>0.56000000000000005</v>
          </cell>
        </row>
        <row r="25">
          <cell r="F25">
            <v>0.66</v>
          </cell>
          <cell r="BP25">
            <v>0.68</v>
          </cell>
        </row>
      </sheetData>
      <sheetData sheetId="42">
        <row r="24">
          <cell r="V24">
            <v>988.5</v>
          </cell>
        </row>
        <row r="27">
          <cell r="V27">
            <v>0.73222222222222222</v>
          </cell>
          <cell r="AQ27">
            <v>1906</v>
          </cell>
        </row>
        <row r="28">
          <cell r="G28">
            <v>1530</v>
          </cell>
        </row>
        <row r="30">
          <cell r="AQ30">
            <v>1.0900000000000001</v>
          </cell>
        </row>
        <row r="31">
          <cell r="G31">
            <v>1.6186690479636423</v>
          </cell>
        </row>
        <row r="58">
          <cell r="AU58">
            <v>792.5</v>
          </cell>
        </row>
        <row r="59">
          <cell r="AI59">
            <v>933.5</v>
          </cell>
        </row>
        <row r="61">
          <cell r="AU61">
            <v>0.80901352423058015</v>
          </cell>
        </row>
        <row r="62">
          <cell r="AN62">
            <v>0.69148148148148147</v>
          </cell>
        </row>
      </sheetData>
      <sheetData sheetId="43">
        <row r="19">
          <cell r="I19">
            <v>159</v>
          </cell>
        </row>
        <row r="22">
          <cell r="I22">
            <v>0.16741358883666524</v>
          </cell>
        </row>
        <row r="25">
          <cell r="AS25">
            <v>1847</v>
          </cell>
        </row>
        <row r="28">
          <cell r="AS28">
            <v>1.06</v>
          </cell>
        </row>
        <row r="32">
          <cell r="E32">
            <v>1280</v>
          </cell>
        </row>
        <row r="35">
          <cell r="E35">
            <v>0.90140845070422537</v>
          </cell>
        </row>
        <row r="54">
          <cell r="E54">
            <v>584</v>
          </cell>
        </row>
        <row r="57">
          <cell r="E57">
            <v>0.41126760563380282</v>
          </cell>
          <cell r="AS57">
            <v>255</v>
          </cell>
        </row>
        <row r="60">
          <cell r="AS60">
            <v>0.23914179811329123</v>
          </cell>
        </row>
      </sheetData>
      <sheetData sheetId="44">
        <row r="28">
          <cell r="H28">
            <v>1745</v>
          </cell>
          <cell r="AP28">
            <v>1576</v>
          </cell>
        </row>
        <row r="31">
          <cell r="H31">
            <v>1</v>
          </cell>
          <cell r="AP31">
            <v>0.9</v>
          </cell>
        </row>
      </sheetData>
      <sheetData sheetId="45">
        <row r="28">
          <cell r="H28">
            <v>1900</v>
          </cell>
          <cell r="AP28">
            <v>2101</v>
          </cell>
        </row>
        <row r="31">
          <cell r="H31">
            <v>1.0900000000000001</v>
          </cell>
          <cell r="AP31">
            <v>1.2</v>
          </cell>
        </row>
      </sheetData>
      <sheetData sheetId="46">
        <row r="28">
          <cell r="AR28">
            <v>778</v>
          </cell>
        </row>
        <row r="31">
          <cell r="AR31">
            <v>0.43</v>
          </cell>
        </row>
        <row r="54">
          <cell r="I54">
            <v>618</v>
          </cell>
        </row>
        <row r="57">
          <cell r="I57">
            <v>0.34</v>
          </cell>
        </row>
      </sheetData>
      <sheetData sheetId="47">
        <row r="28">
          <cell r="H28">
            <v>675</v>
          </cell>
        </row>
        <row r="31">
          <cell r="H31">
            <v>0.38</v>
          </cell>
        </row>
        <row r="55">
          <cell r="AS55">
            <v>721</v>
          </cell>
        </row>
        <row r="58">
          <cell r="AS58">
            <v>0.4</v>
          </cell>
        </row>
      </sheetData>
      <sheetData sheetId="48">
        <row r="28">
          <cell r="H28">
            <v>778</v>
          </cell>
        </row>
        <row r="31">
          <cell r="H31">
            <v>0.43</v>
          </cell>
        </row>
        <row r="56">
          <cell r="AQ56">
            <v>465.26315789473688</v>
          </cell>
        </row>
        <row r="59">
          <cell r="AQ59">
            <v>0.26</v>
          </cell>
        </row>
      </sheetData>
      <sheetData sheetId="49" refreshError="1"/>
      <sheetData sheetId="50">
        <row r="23">
          <cell r="J23">
            <v>297.9591836734694</v>
          </cell>
        </row>
        <row r="25">
          <cell r="AU25">
            <v>6.0821265976762691</v>
          </cell>
        </row>
        <row r="65">
          <cell r="J65">
            <v>3.6325061619432129</v>
          </cell>
          <cell r="AT65">
            <v>586.73469387755108</v>
          </cell>
        </row>
      </sheetData>
      <sheetData sheetId="51">
        <row r="23">
          <cell r="J23">
            <v>297.9591836734694</v>
          </cell>
        </row>
        <row r="25">
          <cell r="AU25">
            <v>4.8447845039852622</v>
          </cell>
        </row>
        <row r="65">
          <cell r="J65">
            <v>3.3239678055596298</v>
          </cell>
          <cell r="AT65">
            <v>586.73469387755108</v>
          </cell>
        </row>
      </sheetData>
      <sheetData sheetId="52">
        <row r="23">
          <cell r="J23">
            <v>1.0985129654843313</v>
          </cell>
        </row>
        <row r="25">
          <cell r="AU25">
            <v>2.6024128940422404</v>
          </cell>
        </row>
        <row r="65">
          <cell r="J65">
            <v>2.0588075244259958</v>
          </cell>
          <cell r="AT65">
            <v>1.7324364130677354</v>
          </cell>
        </row>
      </sheetData>
      <sheetData sheetId="53">
        <row r="23">
          <cell r="J23">
            <v>0.8796264197834186</v>
          </cell>
          <cell r="AX23">
            <v>1.2537052232921932</v>
          </cell>
        </row>
        <row r="25">
          <cell r="AX25">
            <v>1.2785356225270927</v>
          </cell>
        </row>
        <row r="62">
          <cell r="J62">
            <v>1.0045013388731892</v>
          </cell>
          <cell r="AX62">
            <v>1.4396115909591312</v>
          </cell>
        </row>
        <row r="64">
          <cell r="J64">
            <v>1.033543584323751</v>
          </cell>
        </row>
      </sheetData>
      <sheetData sheetId="54">
        <row r="23">
          <cell r="J23">
            <v>0.48554743640371928</v>
          </cell>
          <cell r="AX23">
            <v>2.4123313632586654</v>
          </cell>
        </row>
        <row r="25">
          <cell r="J25">
            <v>0.46620200248521187</v>
          </cell>
        </row>
        <row r="62">
          <cell r="J62">
            <v>1.950082234573115</v>
          </cell>
          <cell r="AX62">
            <v>0.78262082745023387</v>
          </cell>
        </row>
        <row r="64">
          <cell r="AX64">
            <v>0.76299414320833958</v>
          </cell>
        </row>
      </sheetData>
      <sheetData sheetId="55">
        <row r="23">
          <cell r="J23">
            <v>0.48554743640371928</v>
          </cell>
          <cell r="AX23">
            <v>1.2537052232921932</v>
          </cell>
        </row>
        <row r="25">
          <cell r="J25">
            <v>0.46620200248521187</v>
          </cell>
          <cell r="AX25">
            <v>1.2785356225270927</v>
          </cell>
        </row>
        <row r="63">
          <cell r="J63">
            <v>1.0045013388731892</v>
          </cell>
          <cell r="AX63">
            <v>0.78262082745023387</v>
          </cell>
        </row>
        <row r="65">
          <cell r="J65">
            <v>1.033543584323751</v>
          </cell>
          <cell r="AX65">
            <v>0.76299414320833958</v>
          </cell>
        </row>
      </sheetData>
      <sheetData sheetId="56">
        <row r="21">
          <cell r="I21">
            <v>0.33058548861529824</v>
          </cell>
          <cell r="AY21">
            <v>0.85358653500745074</v>
          </cell>
        </row>
        <row r="23">
          <cell r="I23">
            <v>0.33058548861529818</v>
          </cell>
          <cell r="AY23">
            <v>0.85358653500745074</v>
          </cell>
        </row>
        <row r="25">
          <cell r="I25">
            <v>0.31666551112203073</v>
          </cell>
          <cell r="AY25">
            <v>0.86843929077311954</v>
          </cell>
        </row>
        <row r="63">
          <cell r="I63">
            <v>0.68391580519025663</v>
          </cell>
          <cell r="AY63">
            <v>0.53284822294484013</v>
          </cell>
        </row>
        <row r="65">
          <cell r="I65">
            <v>0.68391580519025674</v>
          </cell>
          <cell r="AY65">
            <v>0.53284822294484013</v>
          </cell>
        </row>
        <row r="67">
          <cell r="I67">
            <v>0.70202960444632145</v>
          </cell>
          <cell r="AY67">
            <v>0.51826017274528713</v>
          </cell>
        </row>
      </sheetData>
      <sheetData sheetId="57">
        <row r="17">
          <cell r="U17">
            <v>847.47368421052636</v>
          </cell>
          <cell r="AY17">
            <v>1260.2105263157896</v>
          </cell>
        </row>
        <row r="20">
          <cell r="U20">
            <v>0.48</v>
          </cell>
          <cell r="AY20">
            <v>0.72</v>
          </cell>
        </row>
      </sheetData>
      <sheetData sheetId="58">
        <row r="33">
          <cell r="AS33">
            <v>1032.2894736842104</v>
          </cell>
        </row>
        <row r="36">
          <cell r="AS36">
            <v>0.59</v>
          </cell>
        </row>
        <row r="46">
          <cell r="AS46">
            <v>1134.578947368421</v>
          </cell>
        </row>
        <row r="49">
          <cell r="AS49">
            <v>0.65</v>
          </cell>
        </row>
      </sheetData>
      <sheetData sheetId="59">
        <row r="23">
          <cell r="E23">
            <v>481.39473684210526</v>
          </cell>
        </row>
        <row r="26">
          <cell r="E26">
            <v>0.27</v>
          </cell>
        </row>
        <row r="65">
          <cell r="AW65">
            <v>526.1052631578948</v>
          </cell>
        </row>
        <row r="68">
          <cell r="AW68">
            <v>0.28999999999999998</v>
          </cell>
        </row>
      </sheetData>
      <sheetData sheetId="60">
        <row r="19">
          <cell r="AW19">
            <v>843.86842105263156</v>
          </cell>
        </row>
        <row r="22">
          <cell r="AW22">
            <v>0.47</v>
          </cell>
        </row>
        <row r="64">
          <cell r="D64">
            <v>695.63157894736844</v>
          </cell>
        </row>
        <row r="67">
          <cell r="D67">
            <v>0.39</v>
          </cell>
        </row>
      </sheetData>
      <sheetData sheetId="61">
        <row r="23">
          <cell r="E23">
            <v>230.86842105263159</v>
          </cell>
        </row>
        <row r="26">
          <cell r="E26">
            <v>0.13</v>
          </cell>
        </row>
        <row r="65">
          <cell r="AW65">
            <v>236.63157894736844</v>
          </cell>
        </row>
        <row r="68">
          <cell r="AW68">
            <v>0.13</v>
          </cell>
        </row>
      </sheetData>
      <sheetData sheetId="62">
        <row r="19">
          <cell r="AW19">
            <v>1058.6052631578948</v>
          </cell>
        </row>
        <row r="22">
          <cell r="AW22">
            <v>0.59</v>
          </cell>
        </row>
        <row r="64">
          <cell r="D64">
            <v>1173.8947368421052</v>
          </cell>
        </row>
        <row r="67">
          <cell r="D67">
            <v>0.65</v>
          </cell>
        </row>
      </sheetData>
      <sheetData sheetId="63">
        <row r="18">
          <cell r="AP18">
            <v>543.8947368421052</v>
          </cell>
        </row>
        <row r="21">
          <cell r="AP21">
            <v>0.3</v>
          </cell>
        </row>
        <row r="33">
          <cell r="AP33">
            <v>1838.6315789473686</v>
          </cell>
        </row>
        <row r="36">
          <cell r="AP36">
            <v>1.02</v>
          </cell>
        </row>
        <row r="50">
          <cell r="AP50">
            <v>1657.6842105263158</v>
          </cell>
        </row>
        <row r="53">
          <cell r="AP53">
            <v>0.92</v>
          </cell>
        </row>
        <row r="64">
          <cell r="AP64">
            <v>492.73684210526318</v>
          </cell>
        </row>
        <row r="67">
          <cell r="AP67">
            <v>0.27</v>
          </cell>
        </row>
      </sheetData>
      <sheetData sheetId="64">
        <row r="17">
          <cell r="F17">
            <v>939.6052631578948</v>
          </cell>
          <cell r="T17">
            <v>650.13157894736844</v>
          </cell>
          <cell r="BA17">
            <v>979.86842105263156</v>
          </cell>
          <cell r="BO17">
            <v>883.3947368421052</v>
          </cell>
        </row>
        <row r="20">
          <cell r="F20">
            <v>0.52</v>
          </cell>
          <cell r="T20">
            <v>0.36</v>
          </cell>
          <cell r="BA20">
            <v>0.54</v>
          </cell>
          <cell r="BO20">
            <v>0.49</v>
          </cell>
        </row>
      </sheetData>
      <sheetData sheetId="65">
        <row r="24">
          <cell r="AW24">
            <v>543.8947368421052</v>
          </cell>
        </row>
        <row r="27">
          <cell r="AW27">
            <v>0.3</v>
          </cell>
        </row>
        <row r="31">
          <cell r="E31">
            <v>429.5</v>
          </cell>
        </row>
        <row r="34">
          <cell r="E34">
            <v>0.24</v>
          </cell>
        </row>
        <row r="36">
          <cell r="AW36">
            <v>481.39473684210526</v>
          </cell>
        </row>
        <row r="39">
          <cell r="AW39">
            <v>0.27</v>
          </cell>
        </row>
        <row r="47">
          <cell r="E47">
            <v>526.1052631578948</v>
          </cell>
        </row>
        <row r="50">
          <cell r="E50">
            <v>0.28999999999999998</v>
          </cell>
        </row>
        <row r="53">
          <cell r="AW53">
            <v>482</v>
          </cell>
        </row>
        <row r="56">
          <cell r="AW56">
            <v>0.27</v>
          </cell>
        </row>
        <row r="60">
          <cell r="E60">
            <v>492.73684210526318</v>
          </cell>
        </row>
        <row r="63">
          <cell r="E63">
            <v>0.27</v>
          </cell>
        </row>
      </sheetData>
      <sheetData sheetId="66">
        <row r="17">
          <cell r="D17">
            <v>677.5</v>
          </cell>
          <cell r="Q17">
            <v>1280.5</v>
          </cell>
          <cell r="AD17">
            <v>695.63157894736844</v>
          </cell>
          <cell r="AQ17">
            <v>843.86842105263156</v>
          </cell>
          <cell r="BD17">
            <v>1262</v>
          </cell>
          <cell r="BQ17">
            <v>736.08823529411768</v>
          </cell>
        </row>
        <row r="20">
          <cell r="D20">
            <v>0.38</v>
          </cell>
          <cell r="Q20">
            <v>0.71</v>
          </cell>
          <cell r="AD20">
            <v>0.39</v>
          </cell>
          <cell r="AQ20">
            <v>0.47</v>
          </cell>
          <cell r="BD20">
            <v>0.7</v>
          </cell>
          <cell r="BQ20">
            <v>0.41</v>
          </cell>
        </row>
      </sheetData>
      <sheetData sheetId="67">
        <row r="21">
          <cell r="F21">
            <v>664</v>
          </cell>
        </row>
        <row r="24">
          <cell r="F24">
            <v>0.38</v>
          </cell>
        </row>
        <row r="59">
          <cell r="AU59">
            <v>600</v>
          </cell>
        </row>
        <row r="62">
          <cell r="AU62">
            <v>0.34</v>
          </cell>
        </row>
      </sheetData>
      <sheetData sheetId="68">
        <row r="18">
          <cell r="L18">
            <v>928</v>
          </cell>
          <cell r="BH18">
            <v>1100</v>
          </cell>
        </row>
        <row r="21">
          <cell r="L21">
            <v>0.53</v>
          </cell>
          <cell r="BH21">
            <v>0.63</v>
          </cell>
        </row>
      </sheetData>
      <sheetData sheetId="69">
        <row r="26">
          <cell r="AR26">
            <v>571.88235294117646</v>
          </cell>
        </row>
        <row r="29">
          <cell r="AR29">
            <v>0.32</v>
          </cell>
        </row>
        <row r="40">
          <cell r="AR40">
            <v>618.26315789473688</v>
          </cell>
        </row>
        <row r="43">
          <cell r="AR43">
            <v>0.36</v>
          </cell>
        </row>
        <row r="54">
          <cell r="AR54">
            <v>518</v>
          </cell>
        </row>
        <row r="57">
          <cell r="AR57">
            <v>0.28999999999999998</v>
          </cell>
        </row>
      </sheetData>
      <sheetData sheetId="70">
        <row r="17">
          <cell r="T17">
            <v>677.5</v>
          </cell>
          <cell r="AJ17">
            <v>1031.7631578947369</v>
          </cell>
          <cell r="AZ17">
            <v>736.08823529411768</v>
          </cell>
        </row>
        <row r="20">
          <cell r="T20">
            <v>0.38</v>
          </cell>
          <cell r="AJ20">
            <v>0.61</v>
          </cell>
          <cell r="AZ20">
            <v>0.41</v>
          </cell>
        </row>
      </sheetData>
      <sheetData sheetId="71" refreshError="1"/>
      <sheetData sheetId="72">
        <row r="29">
          <cell r="CN29">
            <v>0.26007016630601454</v>
          </cell>
        </row>
        <row r="32">
          <cell r="CX32">
            <v>0.45853138737107557</v>
          </cell>
        </row>
        <row r="42">
          <cell r="CL42">
            <v>0.36763780587562511</v>
          </cell>
        </row>
        <row r="45">
          <cell r="CY45">
            <v>0.39044234049343701</v>
          </cell>
        </row>
      </sheetData>
      <sheetData sheetId="73">
        <row r="29">
          <cell r="CN29">
            <v>0.29622987216886193</v>
          </cell>
        </row>
        <row r="32">
          <cell r="CX32">
            <v>1.8665957989809578</v>
          </cell>
        </row>
        <row r="42">
          <cell r="CL42">
            <v>1.6186690479636423</v>
          </cell>
        </row>
        <row r="45">
          <cell r="CY45">
            <v>0.81273993088687047</v>
          </cell>
        </row>
      </sheetData>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troduction"/>
      <sheetName val="Disclaimer"/>
      <sheetName val="Project Information"/>
      <sheetName val="Definitions"/>
      <sheetName val="Control Strategy Selection"/>
      <sheetName val="At-Grade Inputs"/>
      <sheetName val="Ramp-Terminal Inputs"/>
      <sheetName val="RTI_Ranges"/>
      <sheetName val="ExistingData"/>
      <sheetName val="Calibration"/>
      <sheetName val="Results"/>
      <sheetName val="ResultsRTI"/>
      <sheetName val="Notes"/>
      <sheetName val="User Selections"/>
      <sheetName val="Labels"/>
      <sheetName val="CalibrationDefaults"/>
      <sheetName val="Instructions"/>
      <sheetName val="Changelog"/>
    </sheetNames>
    <sheetDataSet>
      <sheetData sheetId="0" refreshError="1"/>
      <sheetData sheetId="1" refreshError="1"/>
      <sheetData sheetId="2" refreshError="1"/>
      <sheetData sheetId="3" refreshError="1"/>
      <sheetData sheetId="4">
        <row r="4">
          <cell r="O4" t="str">
            <v>3Leg</v>
          </cell>
          <cell r="P4">
            <v>675</v>
          </cell>
          <cell r="Q4">
            <v>17369</v>
          </cell>
          <cell r="R4">
            <v>409</v>
          </cell>
          <cell r="S4">
            <v>14000</v>
          </cell>
        </row>
        <row r="5">
          <cell r="I5" t="str">
            <v>3ST</v>
          </cell>
          <cell r="J5">
            <v>0</v>
          </cell>
          <cell r="K5">
            <v>19500</v>
          </cell>
          <cell r="L5">
            <v>0</v>
          </cell>
          <cell r="M5">
            <v>4300</v>
          </cell>
          <cell r="O5" t="str">
            <v>4Leg</v>
          </cell>
          <cell r="P5">
            <v>1000</v>
          </cell>
          <cell r="Q5">
            <v>19733</v>
          </cell>
          <cell r="R5">
            <v>280</v>
          </cell>
          <cell r="S5">
            <v>11239</v>
          </cell>
        </row>
        <row r="6">
          <cell r="I6" t="str">
            <v>4ST</v>
          </cell>
          <cell r="J6">
            <v>0</v>
          </cell>
          <cell r="K6">
            <v>14700</v>
          </cell>
          <cell r="L6">
            <v>0</v>
          </cell>
          <cell r="M6">
            <v>3500</v>
          </cell>
        </row>
        <row r="7">
          <cell r="I7" t="str">
            <v>3SG</v>
          </cell>
          <cell r="J7">
            <v>0</v>
          </cell>
          <cell r="K7">
            <v>23591</v>
          </cell>
          <cell r="L7">
            <v>0</v>
          </cell>
          <cell r="M7">
            <v>23320</v>
          </cell>
          <cell r="O7" t="str">
            <v>3Leg</v>
          </cell>
          <cell r="P7">
            <v>1000</v>
          </cell>
          <cell r="Q7">
            <v>22050</v>
          </cell>
          <cell r="R7">
            <v>476</v>
          </cell>
          <cell r="S7">
            <v>15108</v>
          </cell>
        </row>
        <row r="8">
          <cell r="I8" t="str">
            <v>4SG</v>
          </cell>
          <cell r="J8">
            <v>0</v>
          </cell>
          <cell r="K8">
            <v>25200</v>
          </cell>
          <cell r="L8">
            <v>0</v>
          </cell>
          <cell r="M8">
            <v>12500</v>
          </cell>
          <cell r="O8" t="str">
            <v>4Leg</v>
          </cell>
          <cell r="P8">
            <v>1000</v>
          </cell>
          <cell r="Q8">
            <v>28333</v>
          </cell>
          <cell r="R8">
            <v>390</v>
          </cell>
          <cell r="S8">
            <v>19371</v>
          </cell>
        </row>
        <row r="9">
          <cell r="I9" t="str">
            <v>3AWST</v>
          </cell>
          <cell r="J9" t="str">
            <v>-</v>
          </cell>
          <cell r="K9" t="str">
            <v>-</v>
          </cell>
          <cell r="L9" t="str">
            <v>-</v>
          </cell>
          <cell r="M9" t="str">
            <v>-</v>
          </cell>
        </row>
        <row r="10">
          <cell r="I10" t="str">
            <v>4AWST</v>
          </cell>
          <cell r="J10">
            <v>0</v>
          </cell>
          <cell r="K10">
            <v>12983</v>
          </cell>
          <cell r="L10">
            <v>0</v>
          </cell>
          <cell r="M10">
            <v>9985</v>
          </cell>
        </row>
        <row r="14">
          <cell r="I14" t="str">
            <v>3ST</v>
          </cell>
          <cell r="J14">
            <v>0</v>
          </cell>
          <cell r="K14">
            <v>78300</v>
          </cell>
          <cell r="L14">
            <v>0</v>
          </cell>
          <cell r="M14">
            <v>23000</v>
          </cell>
        </row>
        <row r="15">
          <cell r="I15" t="str">
            <v>4ST</v>
          </cell>
          <cell r="J15">
            <v>0</v>
          </cell>
          <cell r="K15">
            <v>78300</v>
          </cell>
          <cell r="L15">
            <v>0</v>
          </cell>
          <cell r="M15">
            <v>7400</v>
          </cell>
        </row>
        <row r="16">
          <cell r="I16" t="str">
            <v>3SG</v>
          </cell>
          <cell r="J16">
            <v>0</v>
          </cell>
          <cell r="K16">
            <v>56000</v>
          </cell>
          <cell r="L16">
            <v>0</v>
          </cell>
          <cell r="M16">
            <v>27000</v>
          </cell>
        </row>
        <row r="17">
          <cell r="I17" t="str">
            <v>4SG</v>
          </cell>
          <cell r="J17">
            <v>0</v>
          </cell>
          <cell r="K17">
            <v>43500</v>
          </cell>
          <cell r="L17">
            <v>0</v>
          </cell>
          <cell r="M17">
            <v>18500</v>
          </cell>
        </row>
        <row r="18">
          <cell r="I18" t="str">
            <v>3AWST</v>
          </cell>
          <cell r="J18" t="str">
            <v>-</v>
          </cell>
          <cell r="K18" t="str">
            <v>-</v>
          </cell>
          <cell r="L18" t="str">
            <v>-</v>
          </cell>
          <cell r="M18" t="str">
            <v>-</v>
          </cell>
        </row>
        <row r="19">
          <cell r="I19" t="str">
            <v>4AWST</v>
          </cell>
          <cell r="J19" t="str">
            <v>-</v>
          </cell>
          <cell r="K19" t="str">
            <v>-</v>
          </cell>
          <cell r="L19" t="str">
            <v>-</v>
          </cell>
          <cell r="M19" t="str">
            <v>-</v>
          </cell>
        </row>
        <row r="23">
          <cell r="I23" t="str">
            <v>3ST</v>
          </cell>
          <cell r="J23">
            <v>0</v>
          </cell>
          <cell r="K23">
            <v>45700</v>
          </cell>
          <cell r="L23">
            <v>0</v>
          </cell>
          <cell r="M23">
            <v>9300</v>
          </cell>
        </row>
        <row r="24">
          <cell r="I24" t="str">
            <v>4ST</v>
          </cell>
          <cell r="J24">
            <v>0</v>
          </cell>
          <cell r="K24">
            <v>46800</v>
          </cell>
          <cell r="L24">
            <v>0</v>
          </cell>
          <cell r="M24">
            <v>5900</v>
          </cell>
        </row>
        <row r="25">
          <cell r="I25" t="str">
            <v>3SG</v>
          </cell>
          <cell r="J25">
            <v>0</v>
          </cell>
          <cell r="K25">
            <v>58100</v>
          </cell>
          <cell r="L25">
            <v>0</v>
          </cell>
          <cell r="M25">
            <v>16400</v>
          </cell>
        </row>
        <row r="26">
          <cell r="I26" t="str">
            <v>4SG</v>
          </cell>
          <cell r="J26">
            <v>0</v>
          </cell>
          <cell r="K26">
            <v>67700</v>
          </cell>
          <cell r="L26">
            <v>0</v>
          </cell>
          <cell r="M26">
            <v>33400</v>
          </cell>
        </row>
        <row r="27">
          <cell r="I27" t="str">
            <v>3AWST</v>
          </cell>
          <cell r="J27">
            <v>0</v>
          </cell>
          <cell r="K27">
            <v>20131</v>
          </cell>
          <cell r="L27">
            <v>0</v>
          </cell>
          <cell r="M27">
            <v>11000</v>
          </cell>
        </row>
        <row r="28">
          <cell r="I28" t="str">
            <v>4AWST</v>
          </cell>
          <cell r="J28">
            <v>0</v>
          </cell>
          <cell r="K28">
            <v>12955</v>
          </cell>
          <cell r="L28">
            <v>0</v>
          </cell>
          <cell r="M28">
            <v>11982</v>
          </cell>
        </row>
        <row r="30">
          <cell r="I30" t="str">
            <v>3ST</v>
          </cell>
          <cell r="J30">
            <v>0</v>
          </cell>
          <cell r="K30">
            <v>66800</v>
          </cell>
          <cell r="L30">
            <v>0</v>
          </cell>
          <cell r="M30">
            <v>8600</v>
          </cell>
        </row>
        <row r="31">
          <cell r="I31" t="str">
            <v>4ST</v>
          </cell>
          <cell r="J31">
            <v>0</v>
          </cell>
          <cell r="K31">
            <v>54600</v>
          </cell>
          <cell r="L31">
            <v>0</v>
          </cell>
          <cell r="M31">
            <v>4600</v>
          </cell>
        </row>
        <row r="32">
          <cell r="I32" t="str">
            <v>3SG</v>
          </cell>
          <cell r="J32">
            <v>0</v>
          </cell>
          <cell r="K32">
            <v>94000</v>
          </cell>
          <cell r="L32">
            <v>0</v>
          </cell>
          <cell r="M32">
            <v>31000</v>
          </cell>
        </row>
        <row r="33">
          <cell r="I33" t="str">
            <v>4SG</v>
          </cell>
          <cell r="J33">
            <v>0</v>
          </cell>
          <cell r="K33">
            <v>137600</v>
          </cell>
          <cell r="L33">
            <v>0</v>
          </cell>
          <cell r="M33">
            <v>68400</v>
          </cell>
        </row>
        <row r="34">
          <cell r="I34" t="str">
            <v>3AWST</v>
          </cell>
          <cell r="J34" t="str">
            <v>-</v>
          </cell>
          <cell r="K34" t="str">
            <v>-</v>
          </cell>
          <cell r="L34" t="str">
            <v>-</v>
          </cell>
          <cell r="M34" t="str">
            <v>-</v>
          </cell>
        </row>
        <row r="35">
          <cell r="I35" t="str">
            <v>4AWST</v>
          </cell>
          <cell r="J35" t="str">
            <v>-</v>
          </cell>
          <cell r="K35" t="str">
            <v>-</v>
          </cell>
          <cell r="L35" t="str">
            <v>-</v>
          </cell>
          <cell r="M35" t="str">
            <v>-</v>
          </cell>
        </row>
        <row r="38">
          <cell r="I38" t="str">
            <v>3ST</v>
          </cell>
          <cell r="J38">
            <v>0</v>
          </cell>
          <cell r="K38">
            <v>42700</v>
          </cell>
          <cell r="L38">
            <v>0</v>
          </cell>
          <cell r="M38">
            <v>13400</v>
          </cell>
        </row>
        <row r="39">
          <cell r="I39" t="str">
            <v>4ST</v>
          </cell>
          <cell r="J39">
            <v>0</v>
          </cell>
          <cell r="K39">
            <v>23400</v>
          </cell>
          <cell r="L39">
            <v>0</v>
          </cell>
          <cell r="M39">
            <v>19200</v>
          </cell>
        </row>
        <row r="40">
          <cell r="I40" t="str">
            <v>3SG</v>
          </cell>
          <cell r="J40">
            <v>0</v>
          </cell>
          <cell r="K40">
            <v>43800</v>
          </cell>
          <cell r="L40">
            <v>0</v>
          </cell>
          <cell r="M40">
            <v>58800</v>
          </cell>
        </row>
        <row r="41">
          <cell r="I41" t="str">
            <v>4SG</v>
          </cell>
          <cell r="J41">
            <v>0</v>
          </cell>
          <cell r="K41">
            <v>77000</v>
          </cell>
          <cell r="L41">
            <v>0</v>
          </cell>
          <cell r="M41">
            <v>98900</v>
          </cell>
        </row>
        <row r="42">
          <cell r="I42" t="str">
            <v>3AWST</v>
          </cell>
          <cell r="J42" t="str">
            <v>-</v>
          </cell>
          <cell r="K42" t="str">
            <v>-</v>
          </cell>
          <cell r="L42" t="str">
            <v>-</v>
          </cell>
          <cell r="M42" t="str">
            <v>-</v>
          </cell>
        </row>
        <row r="43">
          <cell r="I43" t="str">
            <v>4AWST</v>
          </cell>
          <cell r="J43" t="str">
            <v>-</v>
          </cell>
          <cell r="K43" t="str">
            <v>-</v>
          </cell>
          <cell r="L43" t="str">
            <v>-</v>
          </cell>
          <cell r="M43" t="str">
            <v>-</v>
          </cell>
        </row>
        <row r="45">
          <cell r="I45" t="str">
            <v>3ST</v>
          </cell>
          <cell r="J45">
            <v>0</v>
          </cell>
          <cell r="K45">
            <v>16900</v>
          </cell>
          <cell r="L45">
            <v>0</v>
          </cell>
          <cell r="M45">
            <v>11100</v>
          </cell>
        </row>
        <row r="46">
          <cell r="I46" t="str">
            <v>4ST</v>
          </cell>
          <cell r="J46">
            <v>0</v>
          </cell>
          <cell r="K46">
            <v>11000</v>
          </cell>
          <cell r="L46">
            <v>0</v>
          </cell>
          <cell r="M46">
            <v>6800</v>
          </cell>
        </row>
        <row r="47">
          <cell r="I47" t="str">
            <v>3SG</v>
          </cell>
          <cell r="J47">
            <v>0</v>
          </cell>
          <cell r="K47">
            <v>20100</v>
          </cell>
          <cell r="L47">
            <v>0</v>
          </cell>
          <cell r="M47">
            <v>7500</v>
          </cell>
        </row>
        <row r="48">
          <cell r="I48" t="str">
            <v>4SG</v>
          </cell>
          <cell r="J48">
            <v>0</v>
          </cell>
          <cell r="K48">
            <v>24300</v>
          </cell>
          <cell r="L48">
            <v>0</v>
          </cell>
          <cell r="M48">
            <v>16900</v>
          </cell>
        </row>
        <row r="49">
          <cell r="I49" t="str">
            <v>3AWST</v>
          </cell>
          <cell r="J49" t="str">
            <v>-</v>
          </cell>
          <cell r="K49" t="str">
            <v>-</v>
          </cell>
          <cell r="L49" t="str">
            <v>-</v>
          </cell>
          <cell r="M49" t="str">
            <v>-</v>
          </cell>
        </row>
        <row r="50">
          <cell r="I50" t="str">
            <v>4AWST</v>
          </cell>
          <cell r="J50" t="str">
            <v>-</v>
          </cell>
          <cell r="K50" t="str">
            <v>-</v>
          </cell>
          <cell r="L50" t="str">
            <v>-</v>
          </cell>
          <cell r="M50" t="str">
            <v>-</v>
          </cell>
        </row>
        <row r="53">
          <cell r="I53" t="str">
            <v>3ST</v>
          </cell>
          <cell r="J53">
            <v>0</v>
          </cell>
          <cell r="K53">
            <v>58594</v>
          </cell>
          <cell r="L53">
            <v>0</v>
          </cell>
          <cell r="M53">
            <v>11335</v>
          </cell>
        </row>
        <row r="54">
          <cell r="I54" t="str">
            <v>4ST</v>
          </cell>
          <cell r="J54">
            <v>0</v>
          </cell>
          <cell r="K54">
            <v>59000</v>
          </cell>
          <cell r="L54">
            <v>0</v>
          </cell>
          <cell r="M54">
            <v>29800</v>
          </cell>
        </row>
        <row r="55">
          <cell r="I55" t="str">
            <v>3SG</v>
          </cell>
          <cell r="J55">
            <v>0</v>
          </cell>
          <cell r="K55">
            <v>47200</v>
          </cell>
          <cell r="L55">
            <v>0</v>
          </cell>
          <cell r="M55">
            <v>11282</v>
          </cell>
        </row>
        <row r="56">
          <cell r="I56" t="str">
            <v>4SG</v>
          </cell>
          <cell r="J56">
            <v>0</v>
          </cell>
          <cell r="K56">
            <v>59800</v>
          </cell>
          <cell r="L56">
            <v>0</v>
          </cell>
          <cell r="M56">
            <v>30029</v>
          </cell>
        </row>
        <row r="57">
          <cell r="I57" t="str">
            <v>3AWST</v>
          </cell>
          <cell r="J57" t="str">
            <v>-</v>
          </cell>
          <cell r="K57" t="str">
            <v>-</v>
          </cell>
          <cell r="L57" t="str">
            <v>-</v>
          </cell>
          <cell r="M57" t="str">
            <v>-</v>
          </cell>
        </row>
        <row r="58">
          <cell r="I58" t="str">
            <v>4AWST</v>
          </cell>
          <cell r="J58" t="str">
            <v>-</v>
          </cell>
          <cell r="K58" t="str">
            <v>-</v>
          </cell>
          <cell r="L58" t="str">
            <v>-</v>
          </cell>
          <cell r="M58" t="str">
            <v>-</v>
          </cell>
        </row>
      </sheetData>
      <sheetData sheetId="5">
        <row r="4">
          <cell r="D4" t="str">
            <v>Opening and Design Year</v>
          </cell>
        </row>
        <row r="7">
          <cell r="D7" t="str">
            <v>On Urban and Suburban Arterial</v>
          </cell>
        </row>
        <row r="9">
          <cell r="D9" t="str">
            <v>3-leg</v>
          </cell>
        </row>
        <row r="10">
          <cell r="D10" t="str">
            <v>2-way Intersecting 2-way</v>
          </cell>
        </row>
        <row r="11">
          <cell r="D11" t="str">
            <v>5 or fewer</v>
          </cell>
        </row>
        <row r="12">
          <cell r="D12" t="str">
            <v>Less than 55 mph</v>
          </cell>
        </row>
        <row r="19">
          <cell r="B19" t="str">
            <v>Yes</v>
          </cell>
        </row>
        <row r="21">
          <cell r="B21" t="str">
            <v>Yes</v>
          </cell>
        </row>
        <row r="22">
          <cell r="B22" t="str">
            <v>No</v>
          </cell>
        </row>
        <row r="23">
          <cell r="B23" t="str">
            <v>Yes</v>
          </cell>
        </row>
        <row r="24">
          <cell r="B24" t="str">
            <v>Yes</v>
          </cell>
        </row>
        <row r="31">
          <cell r="B31" t="str">
            <v>No</v>
          </cell>
        </row>
        <row r="32">
          <cell r="B32" t="str">
            <v>No</v>
          </cell>
        </row>
        <row r="45">
          <cell r="D45" t="str">
            <v>Rural</v>
          </cell>
        </row>
        <row r="48">
          <cell r="D48">
            <v>10000</v>
          </cell>
          <cell r="E48">
            <v>10000</v>
          </cell>
        </row>
        <row r="49">
          <cell r="D49">
            <v>10000</v>
          </cell>
          <cell r="E49">
            <v>10000</v>
          </cell>
        </row>
        <row r="50">
          <cell r="D50">
            <v>2000</v>
          </cell>
          <cell r="E50">
            <v>2000</v>
          </cell>
        </row>
        <row r="51">
          <cell r="D51">
            <v>2000</v>
          </cell>
          <cell r="E51">
            <v>2000</v>
          </cell>
        </row>
        <row r="53">
          <cell r="D53">
            <v>20000</v>
          </cell>
          <cell r="E53">
            <v>20000</v>
          </cell>
        </row>
        <row r="54">
          <cell r="D54">
            <v>20000</v>
          </cell>
          <cell r="E54">
            <v>20000</v>
          </cell>
        </row>
        <row r="55">
          <cell r="D55">
            <v>3500</v>
          </cell>
          <cell r="E55">
            <v>3500</v>
          </cell>
        </row>
        <row r="56">
          <cell r="D56">
            <v>3500</v>
          </cell>
          <cell r="E56">
            <v>3500</v>
          </cell>
        </row>
        <row r="61">
          <cell r="A61" t="str">
            <v>Conventional Traffic Signal</v>
          </cell>
        </row>
        <row r="62">
          <cell r="A62" t="str">
            <v>Conventional Traffic Signal (Alt)</v>
          </cell>
        </row>
        <row r="63">
          <cell r="A63" t="str">
            <v>Crossover Traffic Signal (of DDI)</v>
          </cell>
        </row>
        <row r="64">
          <cell r="A64" t="str">
            <v>Single-Point Diamond Traffic Signal</v>
          </cell>
        </row>
        <row r="65">
          <cell r="A65" t="str">
            <v>Minor Road (ramp) Stop</v>
          </cell>
        </row>
        <row r="66">
          <cell r="A66" t="str">
            <v>1-lane Roundabout (No SPF/CMF Available)</v>
          </cell>
          <cell r="B66" t="str">
            <v>Yes</v>
          </cell>
          <cell r="D66" t="str">
            <v>Conventional Traffic Signal</v>
          </cell>
        </row>
        <row r="67">
          <cell r="A67" t="str">
            <v>2-lane Roundabout (No SPF/CMF Available)</v>
          </cell>
          <cell r="B67" t="str">
            <v>Yes</v>
          </cell>
        </row>
        <row r="68">
          <cell r="A68" t="str">
            <v>Other 1</v>
          </cell>
          <cell r="B68" t="str">
            <v>Yes</v>
          </cell>
        </row>
        <row r="69">
          <cell r="A69" t="str">
            <v>Other 2</v>
          </cell>
          <cell r="B69" t="str">
            <v>Yes</v>
          </cell>
        </row>
      </sheetData>
      <sheetData sheetId="6">
        <row r="28">
          <cell r="D28" t="str">
            <v>Low (20)</v>
          </cell>
          <cell r="F28" t="str">
            <v>Low (20)</v>
          </cell>
        </row>
        <row r="31">
          <cell r="D31">
            <v>0</v>
          </cell>
        </row>
        <row r="32">
          <cell r="D32" t="str">
            <v>No</v>
          </cell>
        </row>
        <row r="33">
          <cell r="D33">
            <v>0</v>
          </cell>
        </row>
        <row r="37">
          <cell r="L37">
            <v>0</v>
          </cell>
          <cell r="N37">
            <v>0</v>
          </cell>
        </row>
        <row r="51">
          <cell r="L51">
            <v>0</v>
          </cell>
          <cell r="N51">
            <v>0</v>
          </cell>
        </row>
      </sheetData>
      <sheetData sheetId="7">
        <row r="15">
          <cell r="B15">
            <v>4</v>
          </cell>
          <cell r="C15">
            <v>4</v>
          </cell>
          <cell r="D15">
            <v>4</v>
          </cell>
          <cell r="E15">
            <v>4</v>
          </cell>
        </row>
        <row r="16">
          <cell r="B16">
            <v>2</v>
          </cell>
          <cell r="C16">
            <v>2</v>
          </cell>
          <cell r="D16">
            <v>2</v>
          </cell>
          <cell r="E16">
            <v>2</v>
          </cell>
        </row>
      </sheetData>
      <sheetData sheetId="8" refreshError="1"/>
      <sheetData sheetId="9" refreshError="1"/>
      <sheetData sheetId="10" refreshError="1"/>
      <sheetData sheetId="11" refreshError="1"/>
      <sheetData sheetId="12" refreshError="1"/>
      <sheetData sheetId="13" refreshError="1"/>
      <sheetData sheetId="14">
        <row r="3">
          <cell r="B3" t="b">
            <v>1</v>
          </cell>
        </row>
        <row r="4">
          <cell r="B4" t="b">
            <v>1</v>
          </cell>
        </row>
        <row r="5">
          <cell r="B5" t="b">
            <v>1</v>
          </cell>
        </row>
        <row r="6">
          <cell r="B6" t="b">
            <v>0</v>
          </cell>
        </row>
        <row r="7">
          <cell r="B7" t="b">
            <v>1</v>
          </cell>
        </row>
        <row r="8">
          <cell r="B8" t="b">
            <v>1</v>
          </cell>
        </row>
        <row r="9">
          <cell r="B9" t="b">
            <v>1</v>
          </cell>
        </row>
        <row r="10">
          <cell r="B10" t="b">
            <v>1</v>
          </cell>
        </row>
        <row r="11">
          <cell r="B11" t="b">
            <v>1</v>
          </cell>
        </row>
        <row r="12">
          <cell r="B12" t="b">
            <v>1</v>
          </cell>
        </row>
        <row r="13">
          <cell r="B13" t="b">
            <v>1</v>
          </cell>
        </row>
        <row r="14">
          <cell r="B14" t="b">
            <v>0</v>
          </cell>
        </row>
        <row r="15">
          <cell r="B15" t="b">
            <v>0</v>
          </cell>
        </row>
        <row r="16">
          <cell r="B16" t="b">
            <v>0</v>
          </cell>
        </row>
        <row r="21">
          <cell r="B21" t="b">
            <v>1</v>
          </cell>
        </row>
        <row r="22">
          <cell r="B22" t="b">
            <v>1</v>
          </cell>
        </row>
        <row r="25">
          <cell r="B25" t="b">
            <v>1</v>
          </cell>
        </row>
      </sheetData>
      <sheetData sheetId="15">
        <row r="5">
          <cell r="A5" t="str">
            <v>Traffic Signal</v>
          </cell>
        </row>
        <row r="6">
          <cell r="A6" t="str">
            <v>Minor Road Stop</v>
          </cell>
        </row>
        <row r="7">
          <cell r="A7" t="str">
            <v>All Way Stop</v>
          </cell>
        </row>
        <row r="8">
          <cell r="A8" t="str">
            <v>1-lane Roundabout</v>
          </cell>
        </row>
        <row r="9">
          <cell r="A9" t="str">
            <v>2-lane Roundabout</v>
          </cell>
        </row>
        <row r="10">
          <cell r="A10" t="str">
            <v>Displaced Left-Turn (DLT)</v>
          </cell>
        </row>
        <row r="11">
          <cell r="A11" t="str">
            <v>Median U-Turn (MUT)</v>
          </cell>
        </row>
        <row r="12">
          <cell r="A12" t="str">
            <v>Signalized RCUT</v>
          </cell>
        </row>
        <row r="13">
          <cell r="A13" t="str">
            <v>Unsignalized RCUT</v>
          </cell>
        </row>
        <row r="14">
          <cell r="A14" t="str">
            <v>Continuous Green-T (CGT) Intersection</v>
          </cell>
        </row>
        <row r="15">
          <cell r="A15" t="str">
            <v>Jughandle</v>
          </cell>
        </row>
        <row r="34">
          <cell r="A34" t="str">
            <v>On Rural 2-Lane Highway</v>
          </cell>
        </row>
        <row r="35">
          <cell r="A35" t="str">
            <v>On Rural Multilane Highway</v>
          </cell>
        </row>
        <row r="36">
          <cell r="A36" t="str">
            <v>On Urban and Suburban Arterial</v>
          </cell>
        </row>
        <row r="46">
          <cell r="A46" t="str">
            <v>Opening and Design Year</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One Leg One Stage"/>
      <sheetName val="One Leg Two Stages"/>
      <sheetName val="Two Legs Two Stages"/>
    </sheetNames>
    <sheetDataSet>
      <sheetData sheetId="0" refreshError="1"/>
      <sheetData sheetId="1"/>
      <sheetData sheetId="2" refreshError="1"/>
      <sheetData sheetId="3" refreshError="1"/>
    </sheetDataSet>
  </externalBook>
</externalLink>
</file>

<file path=xl/tables/table1.xml><?xml version="1.0" encoding="utf-8"?>
<table xmlns="http://schemas.openxmlformats.org/spreadsheetml/2006/main" id="1" name="Table1" displayName="Table1" ref="C204:C208" totalsRowShown="0" headerRowDxfId="38" dataDxfId="37">
  <autoFilter ref="C204:C208"/>
  <tableColumns count="1">
    <tableColumn id="1" name="Input" dataDxfId="36"/>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C204:C208" totalsRowShown="0" headerRowDxfId="20" dataDxfId="19">
  <autoFilter ref="C204:C208"/>
  <tableColumns count="1">
    <tableColumn id="1" name="Input" dataDxfId="18"/>
  </tableColumns>
  <tableStyleInfo name="TableStyleMedium2" showFirstColumn="0" showLastColumn="0" showRowStripes="1" showColumnStripes="0"/>
</table>
</file>

<file path=xl/tables/table3.xml><?xml version="1.0" encoding="utf-8"?>
<table xmlns="http://schemas.openxmlformats.org/spreadsheetml/2006/main" id="5" name="Table146" displayName="Table146" ref="C204:C208" totalsRowShown="0" headerRowDxfId="2" dataDxfId="1">
  <autoFilter ref="C204:C208"/>
  <tableColumns count="1">
    <tableColumn id="1" name="Inpu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2"/>
  <sheetViews>
    <sheetView showRowColHeaders="0" tabSelected="1" zoomScaleNormal="100" workbookViewId="0">
      <selection activeCell="B7" sqref="B7:M7"/>
    </sheetView>
  </sheetViews>
  <sheetFormatPr defaultColWidth="8.85546875" defaultRowHeight="12.75" x14ac:dyDescent="0.2"/>
  <cols>
    <col min="1" max="1" width="3.42578125" style="66" customWidth="1"/>
    <col min="2" max="2" width="12" style="66" customWidth="1"/>
    <col min="3" max="12" width="8.85546875" style="66"/>
    <col min="13" max="13" width="12.140625" style="66" customWidth="1"/>
    <col min="14" max="24" width="8.85546875" style="66"/>
    <col min="25" max="256" width="8.85546875" style="54"/>
    <col min="257" max="257" width="3.42578125" style="54" customWidth="1"/>
    <col min="258" max="512" width="8.85546875" style="54"/>
    <col min="513" max="513" width="3.42578125" style="54" customWidth="1"/>
    <col min="514" max="768" width="8.85546875" style="54"/>
    <col min="769" max="769" width="3.42578125" style="54" customWidth="1"/>
    <col min="770" max="1024" width="8.85546875" style="54"/>
    <col min="1025" max="1025" width="3.42578125" style="54" customWidth="1"/>
    <col min="1026" max="1280" width="8.85546875" style="54"/>
    <col min="1281" max="1281" width="3.42578125" style="54" customWidth="1"/>
    <col min="1282" max="1536" width="8.85546875" style="54"/>
    <col min="1537" max="1537" width="3.42578125" style="54" customWidth="1"/>
    <col min="1538" max="1792" width="8.85546875" style="54"/>
    <col min="1793" max="1793" width="3.42578125" style="54" customWidth="1"/>
    <col min="1794" max="2048" width="8.85546875" style="54"/>
    <col min="2049" max="2049" width="3.42578125" style="54" customWidth="1"/>
    <col min="2050" max="2304" width="8.85546875" style="54"/>
    <col min="2305" max="2305" width="3.42578125" style="54" customWidth="1"/>
    <col min="2306" max="2560" width="8.85546875" style="54"/>
    <col min="2561" max="2561" width="3.42578125" style="54" customWidth="1"/>
    <col min="2562" max="2816" width="8.85546875" style="54"/>
    <col min="2817" max="2817" width="3.42578125" style="54" customWidth="1"/>
    <col min="2818" max="3072" width="8.85546875" style="54"/>
    <col min="3073" max="3073" width="3.42578125" style="54" customWidth="1"/>
    <col min="3074" max="3328" width="8.85546875" style="54"/>
    <col min="3329" max="3329" width="3.42578125" style="54" customWidth="1"/>
    <col min="3330" max="3584" width="8.85546875" style="54"/>
    <col min="3585" max="3585" width="3.42578125" style="54" customWidth="1"/>
    <col min="3586" max="3840" width="8.85546875" style="54"/>
    <col min="3841" max="3841" width="3.42578125" style="54" customWidth="1"/>
    <col min="3842" max="4096" width="8.85546875" style="54"/>
    <col min="4097" max="4097" width="3.42578125" style="54" customWidth="1"/>
    <col min="4098" max="4352" width="8.85546875" style="54"/>
    <col min="4353" max="4353" width="3.42578125" style="54" customWidth="1"/>
    <col min="4354" max="4608" width="8.85546875" style="54"/>
    <col min="4609" max="4609" width="3.42578125" style="54" customWidth="1"/>
    <col min="4610" max="4864" width="8.85546875" style="54"/>
    <col min="4865" max="4865" width="3.42578125" style="54" customWidth="1"/>
    <col min="4866" max="5120" width="8.85546875" style="54"/>
    <col min="5121" max="5121" width="3.42578125" style="54" customWidth="1"/>
    <col min="5122" max="5376" width="8.85546875" style="54"/>
    <col min="5377" max="5377" width="3.42578125" style="54" customWidth="1"/>
    <col min="5378" max="5632" width="8.85546875" style="54"/>
    <col min="5633" max="5633" width="3.42578125" style="54" customWidth="1"/>
    <col min="5634" max="5888" width="8.85546875" style="54"/>
    <col min="5889" max="5889" width="3.42578125" style="54" customWidth="1"/>
    <col min="5890" max="6144" width="8.85546875" style="54"/>
    <col min="6145" max="6145" width="3.42578125" style="54" customWidth="1"/>
    <col min="6146" max="6400" width="8.85546875" style="54"/>
    <col min="6401" max="6401" width="3.42578125" style="54" customWidth="1"/>
    <col min="6402" max="6656" width="8.85546875" style="54"/>
    <col min="6657" max="6657" width="3.42578125" style="54" customWidth="1"/>
    <col min="6658" max="6912" width="8.85546875" style="54"/>
    <col min="6913" max="6913" width="3.42578125" style="54" customWidth="1"/>
    <col min="6914" max="7168" width="8.85546875" style="54"/>
    <col min="7169" max="7169" width="3.42578125" style="54" customWidth="1"/>
    <col min="7170" max="7424" width="8.85546875" style="54"/>
    <col min="7425" max="7425" width="3.42578125" style="54" customWidth="1"/>
    <col min="7426" max="7680" width="8.85546875" style="54"/>
    <col min="7681" max="7681" width="3.42578125" style="54" customWidth="1"/>
    <col min="7682" max="7936" width="8.85546875" style="54"/>
    <col min="7937" max="7937" width="3.42578125" style="54" customWidth="1"/>
    <col min="7938" max="8192" width="8.85546875" style="54"/>
    <col min="8193" max="8193" width="3.42578125" style="54" customWidth="1"/>
    <col min="8194" max="8448" width="8.85546875" style="54"/>
    <col min="8449" max="8449" width="3.42578125" style="54" customWidth="1"/>
    <col min="8450" max="8704" width="8.85546875" style="54"/>
    <col min="8705" max="8705" width="3.42578125" style="54" customWidth="1"/>
    <col min="8706" max="8960" width="8.85546875" style="54"/>
    <col min="8961" max="8961" width="3.42578125" style="54" customWidth="1"/>
    <col min="8962" max="9216" width="8.85546875" style="54"/>
    <col min="9217" max="9217" width="3.42578125" style="54" customWidth="1"/>
    <col min="9218" max="9472" width="8.85546875" style="54"/>
    <col min="9473" max="9473" width="3.42578125" style="54" customWidth="1"/>
    <col min="9474" max="9728" width="8.85546875" style="54"/>
    <col min="9729" max="9729" width="3.42578125" style="54" customWidth="1"/>
    <col min="9730" max="9984" width="8.85546875" style="54"/>
    <col min="9985" max="9985" width="3.42578125" style="54" customWidth="1"/>
    <col min="9986" max="10240" width="8.85546875" style="54"/>
    <col min="10241" max="10241" width="3.42578125" style="54" customWidth="1"/>
    <col min="10242" max="10496" width="8.85546875" style="54"/>
    <col min="10497" max="10497" width="3.42578125" style="54" customWidth="1"/>
    <col min="10498" max="10752" width="8.85546875" style="54"/>
    <col min="10753" max="10753" width="3.42578125" style="54" customWidth="1"/>
    <col min="10754" max="11008" width="8.85546875" style="54"/>
    <col min="11009" max="11009" width="3.42578125" style="54" customWidth="1"/>
    <col min="11010" max="11264" width="8.85546875" style="54"/>
    <col min="11265" max="11265" width="3.42578125" style="54" customWidth="1"/>
    <col min="11266" max="11520" width="8.85546875" style="54"/>
    <col min="11521" max="11521" width="3.42578125" style="54" customWidth="1"/>
    <col min="11522" max="11776" width="8.85546875" style="54"/>
    <col min="11777" max="11777" width="3.42578125" style="54" customWidth="1"/>
    <col min="11778" max="12032" width="8.85546875" style="54"/>
    <col min="12033" max="12033" width="3.42578125" style="54" customWidth="1"/>
    <col min="12034" max="12288" width="8.85546875" style="54"/>
    <col min="12289" max="12289" width="3.42578125" style="54" customWidth="1"/>
    <col min="12290" max="12544" width="8.85546875" style="54"/>
    <col min="12545" max="12545" width="3.42578125" style="54" customWidth="1"/>
    <col min="12546" max="12800" width="8.85546875" style="54"/>
    <col min="12801" max="12801" width="3.42578125" style="54" customWidth="1"/>
    <col min="12802" max="13056" width="8.85546875" style="54"/>
    <col min="13057" max="13057" width="3.42578125" style="54" customWidth="1"/>
    <col min="13058" max="13312" width="8.85546875" style="54"/>
    <col min="13313" max="13313" width="3.42578125" style="54" customWidth="1"/>
    <col min="13314" max="13568" width="8.85546875" style="54"/>
    <col min="13569" max="13569" width="3.42578125" style="54" customWidth="1"/>
    <col min="13570" max="13824" width="8.85546875" style="54"/>
    <col min="13825" max="13825" width="3.42578125" style="54" customWidth="1"/>
    <col min="13826" max="14080" width="8.85546875" style="54"/>
    <col min="14081" max="14081" width="3.42578125" style="54" customWidth="1"/>
    <col min="14082" max="14336" width="8.85546875" style="54"/>
    <col min="14337" max="14337" width="3.42578125" style="54" customWidth="1"/>
    <col min="14338" max="14592" width="8.85546875" style="54"/>
    <col min="14593" max="14593" width="3.42578125" style="54" customWidth="1"/>
    <col min="14594" max="14848" width="8.85546875" style="54"/>
    <col min="14849" max="14849" width="3.42578125" style="54" customWidth="1"/>
    <col min="14850" max="15104" width="8.85546875" style="54"/>
    <col min="15105" max="15105" width="3.42578125" style="54" customWidth="1"/>
    <col min="15106" max="15360" width="8.85546875" style="54"/>
    <col min="15361" max="15361" width="3.42578125" style="54" customWidth="1"/>
    <col min="15362" max="15616" width="8.85546875" style="54"/>
    <col min="15617" max="15617" width="3.42578125" style="54" customWidth="1"/>
    <col min="15618" max="15872" width="8.85546875" style="54"/>
    <col min="15873" max="15873" width="3.42578125" style="54" customWidth="1"/>
    <col min="15874" max="16128" width="8.85546875" style="54"/>
    <col min="16129" max="16129" width="3.42578125" style="54" customWidth="1"/>
    <col min="16130" max="16384" width="8.85546875" style="54"/>
  </cols>
  <sheetData>
    <row r="1" spans="1:24" ht="13.5" thickBot="1" x14ac:dyDescent="0.25"/>
    <row r="2" spans="1:24" ht="13.5" thickTop="1" x14ac:dyDescent="0.2">
      <c r="B2" s="67"/>
      <c r="C2" s="68"/>
      <c r="D2" s="68"/>
      <c r="E2" s="68"/>
      <c r="F2" s="68"/>
      <c r="G2" s="68"/>
      <c r="H2" s="68"/>
      <c r="I2" s="68"/>
      <c r="J2" s="68"/>
      <c r="K2" s="68"/>
      <c r="L2" s="68"/>
      <c r="M2" s="69"/>
    </row>
    <row r="3" spans="1:24" ht="26.25" customHeight="1" x14ac:dyDescent="0.25">
      <c r="B3" s="70"/>
      <c r="C3" s="89" t="s">
        <v>74</v>
      </c>
      <c r="D3" s="89"/>
      <c r="E3" s="89"/>
      <c r="F3" s="89"/>
      <c r="G3" s="89"/>
      <c r="H3" s="89"/>
      <c r="I3" s="89"/>
      <c r="J3" s="89"/>
      <c r="K3" s="89"/>
      <c r="L3" s="89"/>
      <c r="M3" s="71"/>
    </row>
    <row r="4" spans="1:24" ht="56.25" customHeight="1" x14ac:dyDescent="0.2">
      <c r="B4" s="90" t="s">
        <v>91</v>
      </c>
      <c r="C4" s="91"/>
      <c r="D4" s="91"/>
      <c r="E4" s="91"/>
      <c r="F4" s="91"/>
      <c r="G4" s="91"/>
      <c r="H4" s="91"/>
      <c r="I4" s="91"/>
      <c r="J4" s="91"/>
      <c r="K4" s="91"/>
      <c r="L4" s="91"/>
      <c r="M4" s="92"/>
    </row>
    <row r="5" spans="1:24" ht="13.5" thickBot="1" x14ac:dyDescent="0.25">
      <c r="B5" s="72"/>
      <c r="C5" s="73"/>
      <c r="D5" s="73"/>
      <c r="E5" s="73"/>
      <c r="F5" s="73"/>
      <c r="G5" s="73"/>
      <c r="H5" s="73"/>
      <c r="I5" s="73"/>
      <c r="J5" s="73"/>
      <c r="K5" s="73"/>
      <c r="L5" s="73"/>
      <c r="M5" s="74"/>
    </row>
    <row r="6" spans="1:24" ht="13.5" thickTop="1" x14ac:dyDescent="0.2"/>
    <row r="7" spans="1:24" x14ac:dyDescent="0.2">
      <c r="B7" s="93" t="s">
        <v>88</v>
      </c>
      <c r="C7" s="93"/>
      <c r="D7" s="93"/>
      <c r="E7" s="93"/>
      <c r="F7" s="93"/>
      <c r="G7" s="93"/>
      <c r="H7" s="93"/>
      <c r="I7" s="93"/>
      <c r="J7" s="93"/>
      <c r="K7" s="93"/>
      <c r="L7" s="93"/>
      <c r="M7" s="93"/>
    </row>
    <row r="8" spans="1:24" x14ac:dyDescent="0.2">
      <c r="B8" s="75"/>
      <c r="C8" s="75"/>
      <c r="D8" s="75"/>
      <c r="E8" s="75"/>
      <c r="F8" s="75"/>
      <c r="G8" s="75"/>
      <c r="H8" s="75"/>
      <c r="I8" s="75"/>
      <c r="J8" s="75"/>
      <c r="K8" s="75"/>
      <c r="L8" s="75"/>
      <c r="M8" s="75"/>
    </row>
    <row r="9" spans="1:24" s="55" customFormat="1" ht="15.75" customHeight="1" x14ac:dyDescent="0.25">
      <c r="A9" s="76"/>
      <c r="B9" s="94" t="s">
        <v>75</v>
      </c>
      <c r="C9" s="87"/>
      <c r="D9" s="87"/>
      <c r="E9" s="87"/>
      <c r="F9" s="87"/>
      <c r="G9" s="87"/>
      <c r="H9" s="87"/>
      <c r="I9" s="87"/>
      <c r="J9" s="87"/>
      <c r="K9" s="87"/>
      <c r="L9" s="87"/>
      <c r="M9" s="87"/>
      <c r="N9" s="76"/>
      <c r="O9" s="76"/>
      <c r="P9" s="76"/>
      <c r="Q9" s="76"/>
      <c r="R9" s="76"/>
      <c r="S9" s="76"/>
      <c r="T9" s="76"/>
      <c r="U9" s="76"/>
      <c r="V9" s="76"/>
      <c r="W9" s="76"/>
      <c r="X9" s="76"/>
    </row>
    <row r="10" spans="1:24" s="55" customFormat="1" ht="14.25" customHeight="1" x14ac:dyDescent="0.25">
      <c r="A10" s="76"/>
      <c r="B10" s="87" t="s">
        <v>101</v>
      </c>
      <c r="C10" s="87"/>
      <c r="D10" s="87"/>
      <c r="E10" s="87"/>
      <c r="F10" s="77"/>
      <c r="G10" s="77"/>
      <c r="H10" s="77"/>
      <c r="I10" s="77"/>
      <c r="J10" s="77"/>
      <c r="K10" s="77"/>
      <c r="L10" s="77"/>
      <c r="M10" s="77"/>
      <c r="N10" s="76"/>
      <c r="O10" s="76"/>
      <c r="P10" s="76"/>
      <c r="Q10" s="76"/>
      <c r="R10" s="76"/>
      <c r="S10" s="76"/>
      <c r="T10" s="76"/>
      <c r="U10" s="76"/>
      <c r="V10" s="76"/>
      <c r="W10" s="76"/>
      <c r="X10" s="76"/>
    </row>
    <row r="11" spans="1:24" x14ac:dyDescent="0.2">
      <c r="B11" s="75"/>
      <c r="C11" s="75"/>
      <c r="D11" s="75"/>
      <c r="E11" s="75"/>
      <c r="F11" s="75"/>
      <c r="G11" s="75"/>
      <c r="H11" s="75"/>
      <c r="I11" s="75"/>
      <c r="J11" s="75"/>
      <c r="K11" s="75"/>
      <c r="L11" s="75"/>
      <c r="M11" s="75"/>
    </row>
    <row r="12" spans="1:24" x14ac:dyDescent="0.2">
      <c r="B12" s="78" t="s">
        <v>76</v>
      </c>
    </row>
    <row r="13" spans="1:24" ht="57" customHeight="1" x14ac:dyDescent="0.2">
      <c r="B13" s="87" t="s">
        <v>77</v>
      </c>
      <c r="C13" s="87"/>
      <c r="D13" s="87"/>
      <c r="E13" s="87"/>
      <c r="F13" s="87"/>
      <c r="G13" s="87"/>
      <c r="H13" s="87"/>
      <c r="I13" s="87"/>
      <c r="J13" s="87"/>
      <c r="K13" s="87"/>
      <c r="L13" s="87"/>
      <c r="M13" s="87"/>
    </row>
    <row r="14" spans="1:24" ht="13.5" customHeight="1" x14ac:dyDescent="0.2">
      <c r="B14" s="77"/>
      <c r="C14" s="77"/>
      <c r="D14" s="77"/>
      <c r="E14" s="77"/>
      <c r="F14" s="77"/>
      <c r="G14" s="77"/>
      <c r="H14" s="77"/>
      <c r="I14" s="77"/>
      <c r="J14" s="77"/>
      <c r="K14" s="77"/>
      <c r="L14" s="77"/>
      <c r="M14" s="77"/>
    </row>
    <row r="15" spans="1:24" ht="13.5" customHeight="1" x14ac:dyDescent="0.2">
      <c r="B15" s="78" t="s">
        <v>78</v>
      </c>
    </row>
    <row r="16" spans="1:24" ht="27" customHeight="1" x14ac:dyDescent="0.2">
      <c r="B16" s="87" t="s">
        <v>92</v>
      </c>
      <c r="C16" s="87"/>
      <c r="D16" s="87"/>
      <c r="E16" s="87"/>
      <c r="F16" s="87"/>
      <c r="G16" s="87"/>
      <c r="H16" s="87"/>
      <c r="I16" s="87"/>
      <c r="J16" s="87"/>
      <c r="K16" s="87"/>
      <c r="L16" s="87"/>
      <c r="M16" s="87"/>
    </row>
    <row r="18" spans="2:13" x14ac:dyDescent="0.2">
      <c r="B18" s="78" t="s">
        <v>79</v>
      </c>
    </row>
    <row r="19" spans="2:13" ht="45.75" customHeight="1" x14ac:dyDescent="0.2">
      <c r="B19" s="87" t="s">
        <v>97</v>
      </c>
      <c r="C19" s="87"/>
      <c r="D19" s="87"/>
      <c r="E19" s="87"/>
      <c r="F19" s="87"/>
      <c r="G19" s="87"/>
      <c r="H19" s="87"/>
      <c r="I19" s="87"/>
      <c r="J19" s="87"/>
      <c r="K19" s="87"/>
      <c r="L19" s="87"/>
      <c r="M19" s="87"/>
    </row>
    <row r="20" spans="2:13" ht="19.5" customHeight="1" x14ac:dyDescent="0.2">
      <c r="B20" s="87" t="s">
        <v>98</v>
      </c>
      <c r="C20" s="87"/>
      <c r="D20" s="87"/>
      <c r="E20" s="87"/>
      <c r="F20" s="87"/>
      <c r="G20" s="87"/>
      <c r="H20" s="87"/>
      <c r="I20" s="87"/>
      <c r="J20" s="87"/>
      <c r="K20" s="87"/>
      <c r="L20" s="87"/>
      <c r="M20" s="87"/>
    </row>
    <row r="21" spans="2:13" ht="67.5" customHeight="1" x14ac:dyDescent="0.2">
      <c r="B21" s="87" t="s">
        <v>93</v>
      </c>
      <c r="C21" s="87"/>
      <c r="D21" s="87"/>
      <c r="E21" s="87"/>
      <c r="F21" s="87"/>
      <c r="G21" s="87"/>
      <c r="H21" s="87"/>
      <c r="I21" s="87"/>
      <c r="J21" s="87"/>
      <c r="K21" s="87"/>
      <c r="L21" s="87"/>
      <c r="M21" s="87"/>
    </row>
    <row r="22" spans="2:13" ht="14.1" customHeight="1" x14ac:dyDescent="0.2">
      <c r="B22" s="79"/>
      <c r="C22" s="79"/>
      <c r="D22" s="79"/>
      <c r="E22" s="79"/>
      <c r="F22" s="79"/>
      <c r="G22" s="79"/>
      <c r="H22" s="79"/>
      <c r="I22" s="79"/>
      <c r="J22" s="79"/>
      <c r="K22" s="79"/>
      <c r="L22" s="79"/>
      <c r="M22" s="79"/>
    </row>
    <row r="23" spans="2:13" x14ac:dyDescent="0.2">
      <c r="B23" s="80" t="s">
        <v>80</v>
      </c>
      <c r="C23" s="76"/>
      <c r="D23" s="76"/>
      <c r="E23" s="76"/>
      <c r="F23" s="76"/>
      <c r="G23" s="76"/>
      <c r="H23" s="76"/>
      <c r="I23" s="76"/>
      <c r="J23" s="76"/>
      <c r="K23" s="76"/>
      <c r="L23" s="76"/>
      <c r="M23" s="76"/>
    </row>
    <row r="24" spans="2:13" ht="54" customHeight="1" x14ac:dyDescent="0.2">
      <c r="B24" s="88" t="s">
        <v>99</v>
      </c>
      <c r="C24" s="87"/>
      <c r="D24" s="87"/>
      <c r="E24" s="87"/>
      <c r="F24" s="87"/>
      <c r="G24" s="87"/>
      <c r="H24" s="87"/>
      <c r="I24" s="87"/>
      <c r="J24" s="87"/>
      <c r="K24" s="87"/>
      <c r="L24" s="87"/>
      <c r="M24" s="87"/>
    </row>
    <row r="25" spans="2:13" ht="13.5" customHeight="1" x14ac:dyDescent="0.2">
      <c r="B25" s="85" t="s">
        <v>100</v>
      </c>
      <c r="C25" s="86"/>
      <c r="D25" s="86"/>
      <c r="E25" s="86"/>
      <c r="F25" s="86"/>
      <c r="G25" s="86"/>
      <c r="H25" s="86"/>
      <c r="I25" s="86"/>
      <c r="J25" s="86"/>
      <c r="K25" s="86"/>
      <c r="L25" s="86"/>
      <c r="M25" s="86"/>
    </row>
    <row r="26" spans="2:13" ht="38.25" customHeight="1" x14ac:dyDescent="0.2">
      <c r="B26" s="86"/>
      <c r="C26" s="86"/>
      <c r="D26" s="86"/>
      <c r="E26" s="86"/>
      <c r="F26" s="86"/>
      <c r="G26" s="86"/>
      <c r="H26" s="86"/>
      <c r="I26" s="86"/>
      <c r="J26" s="86"/>
      <c r="K26" s="86"/>
      <c r="L26" s="86"/>
      <c r="M26" s="86"/>
    </row>
    <row r="27" spans="2:13" ht="36.75" customHeight="1" x14ac:dyDescent="0.2">
      <c r="B27" s="87" t="s">
        <v>94</v>
      </c>
      <c r="C27" s="87"/>
      <c r="D27" s="87"/>
      <c r="E27" s="87"/>
      <c r="F27" s="87"/>
      <c r="G27" s="87"/>
      <c r="H27" s="87"/>
      <c r="I27" s="87"/>
      <c r="J27" s="87"/>
      <c r="K27" s="87"/>
      <c r="L27" s="87"/>
      <c r="M27" s="87"/>
    </row>
    <row r="28" spans="2:13" ht="12.75" customHeight="1" x14ac:dyDescent="0.2">
      <c r="B28" s="81"/>
      <c r="C28" s="81"/>
      <c r="D28" s="81"/>
      <c r="E28" s="81"/>
      <c r="F28" s="81"/>
      <c r="G28" s="81"/>
      <c r="H28" s="81"/>
      <c r="I28" s="81"/>
      <c r="J28" s="81"/>
      <c r="K28" s="81"/>
      <c r="L28" s="81"/>
      <c r="M28" s="81"/>
    </row>
    <row r="29" spans="2:13" x14ac:dyDescent="0.2">
      <c r="B29" s="80" t="s">
        <v>81</v>
      </c>
      <c r="C29" s="76"/>
      <c r="D29" s="76"/>
    </row>
    <row r="30" spans="2:13" x14ac:dyDescent="0.2">
      <c r="B30" s="82" t="s">
        <v>95</v>
      </c>
      <c r="C30" s="66" t="s">
        <v>96</v>
      </c>
      <c r="D30" s="76"/>
    </row>
    <row r="31" spans="2:13" x14ac:dyDescent="0.2">
      <c r="B31" s="83"/>
      <c r="C31" s="76"/>
    </row>
    <row r="32" spans="2:13" x14ac:dyDescent="0.2">
      <c r="B32" s="82"/>
    </row>
  </sheetData>
  <sheetProtection algorithmName="SHA-512" hashValue="RnjsB3cCmT3PeVChWd14wLv/IKfr2OeY+hbiyrrIrqn8BLy0rAD4O6KIUVLymEJ7m0O1r3lJv0qGQOVJQ/kRww==" saltValue="Xoypka6P+WWEDxOnM8x09w==" spinCount="100000" sheet="1" objects="1" scenarios="1"/>
  <mergeCells count="13">
    <mergeCell ref="C3:L3"/>
    <mergeCell ref="B4:M4"/>
    <mergeCell ref="B7:M7"/>
    <mergeCell ref="B9:M9"/>
    <mergeCell ref="B10:E10"/>
    <mergeCell ref="B25:M26"/>
    <mergeCell ref="B27:M27"/>
    <mergeCell ref="B13:M13"/>
    <mergeCell ref="B16:M16"/>
    <mergeCell ref="B19:M19"/>
    <mergeCell ref="B21:M21"/>
    <mergeCell ref="B24:M24"/>
    <mergeCell ref="B20:M20"/>
  </mergeCells>
  <pageMargins left="0.75" right="0.75" top="1" bottom="1" header="0.5" footer="0.5"/>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0"/>
  <sheetViews>
    <sheetView workbookViewId="0">
      <selection activeCell="A5" sqref="A5:C5"/>
    </sheetView>
  </sheetViews>
  <sheetFormatPr defaultColWidth="0" defaultRowHeight="15" zeroHeight="1" x14ac:dyDescent="0.25"/>
  <cols>
    <col min="1" max="1" width="83.5703125" customWidth="1"/>
    <col min="2" max="2" width="10" customWidth="1"/>
    <col min="3" max="3" width="79" customWidth="1"/>
    <col min="4" max="16384" width="8.85546875" hidden="1"/>
  </cols>
  <sheetData>
    <row r="1" spans="1:3" ht="22.9" customHeight="1" thickBot="1" x14ac:dyDescent="0.4">
      <c r="A1" s="104" t="s">
        <v>58</v>
      </c>
      <c r="B1" s="105"/>
      <c r="C1" s="106"/>
    </row>
    <row r="2" spans="1:3" ht="22.9" customHeight="1" x14ac:dyDescent="0.25">
      <c r="A2" s="107" t="s">
        <v>82</v>
      </c>
      <c r="B2" s="108"/>
      <c r="C2" s="109"/>
    </row>
    <row r="3" spans="1:3" ht="22.9" customHeight="1" x14ac:dyDescent="0.25">
      <c r="A3" s="98" t="s">
        <v>83</v>
      </c>
      <c r="B3" s="99"/>
      <c r="C3" s="100"/>
    </row>
    <row r="4" spans="1:3" ht="22.9" customHeight="1" x14ac:dyDescent="0.25">
      <c r="A4" s="98" t="s">
        <v>89</v>
      </c>
      <c r="B4" s="99"/>
      <c r="C4" s="100"/>
    </row>
    <row r="5" spans="1:3" ht="22.9" customHeight="1" x14ac:dyDescent="0.25">
      <c r="A5" s="98"/>
      <c r="B5" s="99"/>
      <c r="C5" s="100"/>
    </row>
    <row r="6" spans="1:3" ht="22.9" hidden="1" customHeight="1" x14ac:dyDescent="0.25">
      <c r="A6" s="110"/>
      <c r="B6" s="111"/>
      <c r="C6" s="112"/>
    </row>
    <row r="7" spans="1:3" ht="22.9" hidden="1" customHeight="1" x14ac:dyDescent="0.25">
      <c r="A7" s="95"/>
      <c r="B7" s="96"/>
      <c r="C7" s="97"/>
    </row>
    <row r="8" spans="1:3" ht="22.9" hidden="1" customHeight="1" x14ac:dyDescent="0.25">
      <c r="A8" s="98"/>
      <c r="B8" s="99"/>
      <c r="C8" s="100"/>
    </row>
    <row r="9" spans="1:3" ht="22.9" hidden="1" customHeight="1" x14ac:dyDescent="0.25">
      <c r="A9" s="101"/>
      <c r="B9" s="102"/>
      <c r="C9" s="103"/>
    </row>
    <row r="10" spans="1:3" ht="14.45" hidden="1" customHeight="1" x14ac:dyDescent="0.25">
      <c r="A10" s="98"/>
      <c r="B10" s="99"/>
      <c r="C10" s="100"/>
    </row>
  </sheetData>
  <sheetProtection algorithmName="SHA-512" hashValue="nOcD7IMfwYVDFkBh7VXlUQ7ZkZ9uhADCLwyAiQp6LiUcP86TFWpNNaV3P9pZRSDlWRQspVWh1opD1tfRDJQqsg==" saltValue="UxaZbReCWPrq5MN6h2B7iA==" spinCount="100000" sheet="1" objects="1" scenarios="1"/>
  <mergeCells count="10">
    <mergeCell ref="A7:C7"/>
    <mergeCell ref="A8:C8"/>
    <mergeCell ref="A9:C9"/>
    <mergeCell ref="A10:C10"/>
    <mergeCell ref="A1:C1"/>
    <mergeCell ref="A2:C2"/>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R13"/>
  <sheetViews>
    <sheetView workbookViewId="0">
      <selection sqref="A1:R1"/>
    </sheetView>
  </sheetViews>
  <sheetFormatPr defaultColWidth="0" defaultRowHeight="15" zeroHeight="1" x14ac:dyDescent="0.25"/>
  <cols>
    <col min="1" max="1" width="18.85546875" style="1" bestFit="1" customWidth="1"/>
    <col min="2" max="2" width="19" style="1" bestFit="1" customWidth="1"/>
    <col min="3" max="5" width="12.42578125" style="1" customWidth="1"/>
    <col min="6" max="8" width="8.85546875" style="1" customWidth="1"/>
    <col min="9" max="9" width="9.85546875" style="1" customWidth="1"/>
    <col min="10" max="18" width="8.85546875" style="1" customWidth="1"/>
    <col min="19" max="16384" width="8.85546875" style="1" hidden="1"/>
  </cols>
  <sheetData>
    <row r="1" spans="1:18" ht="25.15" customHeight="1" x14ac:dyDescent="0.35">
      <c r="A1" s="113" t="s">
        <v>90</v>
      </c>
      <c r="B1" s="113"/>
      <c r="C1" s="113"/>
      <c r="D1" s="113"/>
      <c r="E1" s="113"/>
      <c r="F1" s="113"/>
      <c r="G1" s="113"/>
      <c r="H1" s="113"/>
      <c r="I1" s="113"/>
      <c r="J1" s="113"/>
      <c r="K1" s="113"/>
      <c r="L1" s="113"/>
      <c r="M1" s="113"/>
      <c r="N1" s="113"/>
      <c r="O1" s="113"/>
      <c r="P1" s="113"/>
      <c r="Q1" s="113"/>
      <c r="R1" s="113"/>
    </row>
    <row r="2" spans="1:18" ht="19.899999999999999" customHeight="1" x14ac:dyDescent="0.3">
      <c r="A2" s="115" t="s">
        <v>58</v>
      </c>
      <c r="B2" s="115"/>
      <c r="C2" s="115"/>
      <c r="D2" s="115"/>
      <c r="E2" s="115"/>
      <c r="F2" s="115"/>
      <c r="G2" s="115"/>
      <c r="H2" s="115"/>
      <c r="I2" s="115"/>
      <c r="J2" s="115"/>
      <c r="K2" s="115"/>
      <c r="L2" s="115"/>
      <c r="M2" s="115"/>
      <c r="N2" s="115"/>
      <c r="O2" s="115"/>
      <c r="P2" s="115"/>
      <c r="Q2" s="115"/>
      <c r="R2" s="115"/>
    </row>
    <row r="3" spans="1:18" ht="14.45" customHeight="1" x14ac:dyDescent="0.25">
      <c r="A3" s="116" t="s">
        <v>73</v>
      </c>
      <c r="B3" s="116"/>
      <c r="C3" s="116"/>
      <c r="D3" s="116"/>
      <c r="E3" s="116"/>
      <c r="F3" s="116"/>
      <c r="G3" s="116"/>
      <c r="H3" s="116"/>
      <c r="I3" s="116"/>
      <c r="J3" s="116"/>
      <c r="K3" s="116"/>
      <c r="L3" s="116"/>
      <c r="M3" s="116"/>
      <c r="N3" s="116"/>
      <c r="O3" s="116"/>
      <c r="P3" s="116"/>
      <c r="Q3" s="116"/>
      <c r="R3" s="116"/>
    </row>
    <row r="4" spans="1:18" x14ac:dyDescent="0.25">
      <c r="A4" s="116"/>
      <c r="B4" s="116"/>
      <c r="C4" s="116"/>
      <c r="D4" s="116"/>
      <c r="E4" s="116"/>
      <c r="F4" s="116"/>
      <c r="G4" s="116"/>
      <c r="H4" s="116"/>
      <c r="I4" s="116"/>
      <c r="J4" s="116"/>
      <c r="K4" s="116"/>
      <c r="L4" s="116"/>
      <c r="M4" s="116"/>
      <c r="N4" s="116"/>
      <c r="O4" s="116"/>
      <c r="P4" s="116"/>
      <c r="Q4" s="116"/>
      <c r="R4" s="116"/>
    </row>
    <row r="5" spans="1:18" x14ac:dyDescent="0.25">
      <c r="A5" s="116"/>
      <c r="B5" s="116"/>
      <c r="C5" s="116"/>
      <c r="D5" s="116"/>
      <c r="E5" s="116"/>
      <c r="F5" s="116"/>
      <c r="G5" s="116"/>
      <c r="H5" s="116"/>
      <c r="I5" s="116"/>
      <c r="J5" s="116"/>
      <c r="K5" s="116"/>
      <c r="L5" s="116"/>
      <c r="M5" s="116"/>
      <c r="N5" s="116"/>
      <c r="O5" s="116"/>
      <c r="P5" s="116"/>
      <c r="Q5" s="116"/>
      <c r="R5" s="116"/>
    </row>
    <row r="6" spans="1:18" x14ac:dyDescent="0.25">
      <c r="A6" s="116"/>
      <c r="B6" s="116"/>
      <c r="C6" s="116"/>
      <c r="D6" s="116"/>
      <c r="E6" s="116"/>
      <c r="F6" s="116"/>
      <c r="G6" s="116"/>
      <c r="H6" s="116"/>
      <c r="I6" s="116"/>
      <c r="J6" s="116"/>
      <c r="K6" s="116"/>
      <c r="L6" s="116"/>
      <c r="M6" s="116"/>
      <c r="N6" s="116"/>
      <c r="O6" s="116"/>
      <c r="P6" s="116"/>
      <c r="Q6" s="116"/>
      <c r="R6" s="116"/>
    </row>
    <row r="7" spans="1:18" x14ac:dyDescent="0.25">
      <c r="A7" s="2"/>
      <c r="B7" s="2"/>
      <c r="C7" s="2"/>
      <c r="D7" s="2"/>
      <c r="E7" s="2"/>
      <c r="F7" s="2"/>
      <c r="G7" s="2"/>
      <c r="H7" s="2"/>
      <c r="I7" s="2"/>
    </row>
    <row r="8" spans="1:18" ht="19.899999999999999" customHeight="1" x14ac:dyDescent="0.3">
      <c r="A8" s="115" t="s">
        <v>55</v>
      </c>
      <c r="B8" s="115"/>
      <c r="C8" s="115"/>
      <c r="D8" s="115"/>
      <c r="E8" s="115"/>
      <c r="F8" s="115"/>
      <c r="G8" s="115"/>
      <c r="H8" s="115"/>
      <c r="I8" s="115"/>
      <c r="J8" s="115"/>
      <c r="K8" s="115"/>
      <c r="L8" s="115"/>
      <c r="M8" s="115"/>
      <c r="N8" s="115"/>
      <c r="O8" s="115"/>
      <c r="P8" s="115"/>
      <c r="Q8" s="115"/>
      <c r="R8" s="115"/>
    </row>
    <row r="9" spans="1:18" x14ac:dyDescent="0.25">
      <c r="A9" s="1" t="s">
        <v>56</v>
      </c>
      <c r="C9" s="114" t="s">
        <v>59</v>
      </c>
      <c r="D9" s="114"/>
      <c r="E9" s="114"/>
      <c r="F9" s="114"/>
      <c r="G9" s="114"/>
      <c r="H9" s="114"/>
      <c r="I9" s="114"/>
    </row>
    <row r="10" spans="1:18" x14ac:dyDescent="0.25">
      <c r="A10" s="1" t="s">
        <v>57</v>
      </c>
      <c r="C10" s="114" t="s">
        <v>60</v>
      </c>
      <c r="D10" s="114"/>
      <c r="E10" s="114"/>
      <c r="F10" s="114"/>
      <c r="G10" s="114"/>
      <c r="H10" s="114"/>
      <c r="I10" s="114"/>
    </row>
    <row r="11" spans="1:18" x14ac:dyDescent="0.25">
      <c r="A11" s="1" t="s">
        <v>40</v>
      </c>
      <c r="C11" s="114" t="s">
        <v>61</v>
      </c>
      <c r="D11" s="114"/>
      <c r="E11" s="114"/>
      <c r="F11" s="114"/>
      <c r="G11" s="114"/>
      <c r="H11" s="114"/>
      <c r="I11" s="114"/>
    </row>
    <row r="12" spans="1:18" x14ac:dyDescent="0.25">
      <c r="A12" s="1" t="s">
        <v>41</v>
      </c>
      <c r="C12" s="114" t="s">
        <v>62</v>
      </c>
      <c r="D12" s="114"/>
      <c r="E12" s="114"/>
      <c r="F12" s="114"/>
      <c r="G12" s="114"/>
      <c r="H12" s="114"/>
      <c r="I12" s="114"/>
    </row>
    <row r="13" spans="1:18" x14ac:dyDescent="0.25"/>
  </sheetData>
  <sheetProtection algorithmName="SHA-512" hashValue="COje45ZmRS4BYVF58jAyd7gW2KMKDy1aWAZ+ou+CYSop7PcnxdD5WavXcFkDjgjNWPy/zE+NHtNiZxE5IWS+vg==" saltValue="fWLUwFaDifJTWcD9ICFrNA==" spinCount="100000" sheet="1"/>
  <mergeCells count="8">
    <mergeCell ref="A1:R1"/>
    <mergeCell ref="C12:I12"/>
    <mergeCell ref="C9:I9"/>
    <mergeCell ref="A2:R2"/>
    <mergeCell ref="A8:R8"/>
    <mergeCell ref="A3:R6"/>
    <mergeCell ref="C10:I10"/>
    <mergeCell ref="C11:I11"/>
  </mergeCells>
  <conditionalFormatting sqref="A9:B9">
    <cfRule type="containsText" dxfId="74" priority="2" operator="containsText" text="Yellow Flag">
      <formula>NOT(ISERROR(SEARCH("Yellow Flag",A9)))</formula>
    </cfRule>
  </conditionalFormatting>
  <conditionalFormatting sqref="A10:B10">
    <cfRule type="containsText" dxfId="73" priority="1" operator="containsText" text="Red Flag">
      <formula>NOT(ISERROR(SEARCH("Red Flag",A10)))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sheetPr>
  <dimension ref="A1:S209"/>
  <sheetViews>
    <sheetView zoomScaleNormal="100" workbookViewId="0">
      <selection activeCell="E4" sqref="E4"/>
    </sheetView>
  </sheetViews>
  <sheetFormatPr defaultColWidth="0" defaultRowHeight="15" zeroHeight="1" x14ac:dyDescent="0.25"/>
  <cols>
    <col min="1" max="1" width="26.7109375" style="1" customWidth="1"/>
    <col min="2" max="2" width="41" style="1" customWidth="1"/>
    <col min="3" max="3" width="8.85546875" style="1" customWidth="1"/>
    <col min="4" max="4" width="10.7109375" style="1" bestFit="1" customWidth="1"/>
    <col min="5" max="5" width="9.140625" style="1" customWidth="1"/>
    <col min="6" max="6" width="9.7109375" style="1" customWidth="1"/>
    <col min="7" max="19" width="8.85546875" style="1" customWidth="1"/>
    <col min="20" max="16384" width="8.85546875" style="1" hidden="1"/>
  </cols>
  <sheetData>
    <row r="1" spans="1:19" ht="21" x14ac:dyDescent="0.35">
      <c r="A1" s="113" t="s">
        <v>47</v>
      </c>
      <c r="B1" s="113"/>
      <c r="C1" s="113"/>
      <c r="D1" s="113"/>
      <c r="E1" s="113"/>
      <c r="F1" s="113"/>
      <c r="G1" s="113"/>
      <c r="H1" s="113"/>
      <c r="I1" s="113"/>
      <c r="J1" s="113"/>
      <c r="K1" s="113"/>
      <c r="L1" s="113"/>
      <c r="M1" s="113"/>
      <c r="N1" s="113"/>
      <c r="O1" s="113"/>
      <c r="P1" s="113"/>
      <c r="Q1" s="113"/>
      <c r="R1" s="113"/>
      <c r="S1" s="113"/>
    </row>
    <row r="2" spans="1:19" ht="9" customHeight="1" x14ac:dyDescent="0.25">
      <c r="A2" s="4"/>
      <c r="B2" s="4"/>
    </row>
    <row r="3" spans="1:19" ht="31.5" x14ac:dyDescent="0.25">
      <c r="A3" s="30" t="s">
        <v>72</v>
      </c>
      <c r="B3" s="65"/>
    </row>
    <row r="4" spans="1:19" ht="15.75" x14ac:dyDescent="0.25">
      <c r="A4" s="32" t="s">
        <v>45</v>
      </c>
      <c r="B4" s="65"/>
      <c r="C4" s="1" t="s">
        <v>46</v>
      </c>
    </row>
    <row r="5" spans="1:19" ht="15.75" thickBot="1" x14ac:dyDescent="0.3">
      <c r="A5" s="5"/>
      <c r="B5" s="6"/>
    </row>
    <row r="6" spans="1:19" ht="15.75" x14ac:dyDescent="0.25">
      <c r="A6" s="126"/>
      <c r="B6" s="127"/>
      <c r="C6" s="117" t="s">
        <v>64</v>
      </c>
      <c r="D6" s="118"/>
      <c r="E6" s="118"/>
      <c r="F6" s="119"/>
      <c r="G6" s="117" t="s">
        <v>65</v>
      </c>
      <c r="H6" s="118"/>
      <c r="I6" s="118"/>
      <c r="J6" s="118"/>
      <c r="K6" s="118"/>
      <c r="L6" s="118"/>
      <c r="M6" s="118"/>
      <c r="N6" s="118"/>
      <c r="O6" s="118"/>
      <c r="P6" s="118"/>
      <c r="Q6" s="118"/>
      <c r="R6" s="119"/>
    </row>
    <row r="7" spans="1:19" ht="15.75" x14ac:dyDescent="0.25">
      <c r="A7" s="21" t="s">
        <v>0</v>
      </c>
      <c r="B7" s="25" t="s">
        <v>1</v>
      </c>
      <c r="C7" s="21" t="s">
        <v>2</v>
      </c>
      <c r="D7" s="20" t="s">
        <v>3</v>
      </c>
      <c r="E7" s="20" t="s">
        <v>4</v>
      </c>
      <c r="F7" s="22" t="s">
        <v>5</v>
      </c>
      <c r="G7" s="21" t="s">
        <v>6</v>
      </c>
      <c r="H7" s="20" t="s">
        <v>7</v>
      </c>
      <c r="I7" s="20" t="s">
        <v>8</v>
      </c>
      <c r="J7" s="20" t="s">
        <v>9</v>
      </c>
      <c r="K7" s="20" t="s">
        <v>10</v>
      </c>
      <c r="L7" s="20" t="s">
        <v>11</v>
      </c>
      <c r="M7" s="20" t="s">
        <v>12</v>
      </c>
      <c r="N7" s="20" t="s">
        <v>13</v>
      </c>
      <c r="O7" s="20" t="s">
        <v>14</v>
      </c>
      <c r="P7" s="20" t="s">
        <v>15</v>
      </c>
      <c r="Q7" s="20" t="s">
        <v>16</v>
      </c>
      <c r="R7" s="22" t="s">
        <v>17</v>
      </c>
    </row>
    <row r="8" spans="1:19" x14ac:dyDescent="0.25">
      <c r="A8" s="23">
        <v>1</v>
      </c>
      <c r="B8" s="18" t="s">
        <v>18</v>
      </c>
      <c r="C8" s="56"/>
      <c r="D8" s="57"/>
      <c r="E8" s="57"/>
      <c r="F8" s="58"/>
      <c r="G8" s="128"/>
      <c r="H8" s="129"/>
      <c r="I8" s="129"/>
      <c r="J8" s="129"/>
      <c r="K8" s="129"/>
      <c r="L8" s="129"/>
      <c r="M8" s="129"/>
      <c r="N8" s="129"/>
      <c r="O8" s="129"/>
      <c r="P8" s="129"/>
      <c r="Q8" s="129"/>
      <c r="R8" s="130"/>
    </row>
    <row r="9" spans="1:19" x14ac:dyDescent="0.25">
      <c r="A9" s="17">
        <v>2</v>
      </c>
      <c r="B9" s="19" t="s">
        <v>19</v>
      </c>
      <c r="C9" s="59"/>
      <c r="D9" s="60"/>
      <c r="E9" s="60"/>
      <c r="F9" s="61"/>
      <c r="G9" s="131"/>
      <c r="H9" s="132"/>
      <c r="I9" s="132"/>
      <c r="J9" s="132"/>
      <c r="K9" s="132"/>
      <c r="L9" s="132"/>
      <c r="M9" s="132"/>
      <c r="N9" s="132"/>
      <c r="O9" s="132"/>
      <c r="P9" s="132"/>
      <c r="Q9" s="132"/>
      <c r="R9" s="133"/>
    </row>
    <row r="10" spans="1:19" x14ac:dyDescent="0.25">
      <c r="A10" s="23">
        <v>3</v>
      </c>
      <c r="B10" s="18" t="s">
        <v>20</v>
      </c>
      <c r="C10" s="59"/>
      <c r="D10" s="60"/>
      <c r="E10" s="60"/>
      <c r="F10" s="58"/>
      <c r="G10" s="134"/>
      <c r="H10" s="135"/>
      <c r="I10" s="135"/>
      <c r="J10" s="135"/>
      <c r="K10" s="135"/>
      <c r="L10" s="135"/>
      <c r="M10" s="135"/>
      <c r="N10" s="135"/>
      <c r="O10" s="135"/>
      <c r="P10" s="135"/>
      <c r="Q10" s="135"/>
      <c r="R10" s="136"/>
    </row>
    <row r="11" spans="1:19" x14ac:dyDescent="0.25">
      <c r="A11" s="17">
        <v>4</v>
      </c>
      <c r="B11" s="19" t="s">
        <v>21</v>
      </c>
      <c r="C11" s="59"/>
      <c r="D11" s="60"/>
      <c r="E11" s="60"/>
      <c r="F11" s="61"/>
      <c r="G11" s="59"/>
      <c r="H11" s="60"/>
      <c r="I11" s="57"/>
      <c r="J11" s="60"/>
      <c r="K11" s="57"/>
      <c r="L11" s="60"/>
      <c r="M11" s="57"/>
      <c r="N11" s="60"/>
      <c r="O11" s="57"/>
      <c r="P11" s="60"/>
      <c r="Q11" s="57"/>
      <c r="R11" s="58"/>
    </row>
    <row r="12" spans="1:19" x14ac:dyDescent="0.25">
      <c r="A12" s="23">
        <v>5</v>
      </c>
      <c r="B12" s="18" t="s">
        <v>22</v>
      </c>
      <c r="C12" s="56"/>
      <c r="D12" s="60"/>
      <c r="E12" s="60"/>
      <c r="F12" s="60"/>
      <c r="G12" s="56"/>
      <c r="H12" s="60"/>
      <c r="I12" s="57"/>
      <c r="J12" s="60"/>
      <c r="K12" s="57"/>
      <c r="L12" s="60"/>
      <c r="M12" s="57"/>
      <c r="N12" s="60"/>
      <c r="O12" s="57"/>
      <c r="P12" s="60"/>
      <c r="Q12" s="57"/>
      <c r="R12" s="58"/>
    </row>
    <row r="13" spans="1:19" x14ac:dyDescent="0.25">
      <c r="A13" s="17">
        <v>6</v>
      </c>
      <c r="B13" s="19" t="s">
        <v>23</v>
      </c>
      <c r="C13" s="59"/>
      <c r="D13" s="60"/>
      <c r="E13" s="60"/>
      <c r="F13" s="60"/>
      <c r="G13" s="59"/>
      <c r="H13" s="60"/>
      <c r="I13" s="60"/>
      <c r="J13" s="60"/>
      <c r="K13" s="60"/>
      <c r="L13" s="60"/>
      <c r="M13" s="60"/>
      <c r="N13" s="60"/>
      <c r="O13" s="60"/>
      <c r="P13" s="60"/>
      <c r="Q13" s="60"/>
      <c r="R13" s="61"/>
    </row>
    <row r="14" spans="1:19" x14ac:dyDescent="0.25">
      <c r="A14" s="23">
        <v>7</v>
      </c>
      <c r="B14" s="18" t="s">
        <v>24</v>
      </c>
      <c r="C14" s="59"/>
      <c r="D14" s="60"/>
      <c r="E14" s="60"/>
      <c r="F14" s="60"/>
      <c r="G14" s="59"/>
      <c r="H14" s="60"/>
      <c r="I14" s="57"/>
      <c r="J14" s="60"/>
      <c r="K14" s="57"/>
      <c r="L14" s="60"/>
      <c r="M14" s="57"/>
      <c r="N14" s="60"/>
      <c r="O14" s="57"/>
      <c r="P14" s="60"/>
      <c r="Q14" s="60"/>
      <c r="R14" s="58"/>
    </row>
    <row r="15" spans="1:19" x14ac:dyDescent="0.25">
      <c r="A15" s="17">
        <v>8</v>
      </c>
      <c r="B15" s="19" t="s">
        <v>25</v>
      </c>
      <c r="C15" s="59"/>
      <c r="D15" s="60"/>
      <c r="E15" s="60"/>
      <c r="F15" s="60"/>
      <c r="G15" s="59"/>
      <c r="H15" s="60"/>
      <c r="I15" s="60"/>
      <c r="J15" s="60"/>
      <c r="K15" s="60"/>
      <c r="L15" s="60"/>
      <c r="M15" s="60"/>
      <c r="N15" s="60"/>
      <c r="O15" s="60"/>
      <c r="P15" s="60"/>
      <c r="Q15" s="57"/>
      <c r="R15" s="61"/>
    </row>
    <row r="16" spans="1:19" x14ac:dyDescent="0.25">
      <c r="A16" s="23">
        <v>9</v>
      </c>
      <c r="B16" s="18" t="s">
        <v>26</v>
      </c>
      <c r="C16" s="59"/>
      <c r="D16" s="60"/>
      <c r="E16" s="60"/>
      <c r="F16" s="60"/>
      <c r="G16" s="59"/>
      <c r="H16" s="60"/>
      <c r="I16" s="57"/>
      <c r="J16" s="60"/>
      <c r="K16" s="60"/>
      <c r="L16" s="60"/>
      <c r="M16" s="57"/>
      <c r="N16" s="60"/>
      <c r="O16" s="60"/>
      <c r="P16" s="60"/>
      <c r="Q16" s="60"/>
      <c r="R16" s="58"/>
    </row>
    <row r="17" spans="1:18" x14ac:dyDescent="0.25">
      <c r="A17" s="17">
        <v>10</v>
      </c>
      <c r="B17" s="19" t="s">
        <v>27</v>
      </c>
      <c r="C17" s="59"/>
      <c r="D17" s="60"/>
      <c r="E17" s="60"/>
      <c r="F17" s="60"/>
      <c r="G17" s="59"/>
      <c r="H17" s="57"/>
      <c r="I17" s="60"/>
      <c r="J17" s="60"/>
      <c r="K17" s="57"/>
      <c r="L17" s="57"/>
      <c r="M17" s="60"/>
      <c r="N17" s="60"/>
      <c r="O17" s="60"/>
      <c r="P17" s="60"/>
      <c r="Q17" s="60"/>
      <c r="R17" s="61"/>
    </row>
    <row r="18" spans="1:18" x14ac:dyDescent="0.25">
      <c r="A18" s="23">
        <v>11</v>
      </c>
      <c r="B18" s="18" t="s">
        <v>28</v>
      </c>
      <c r="C18" s="59"/>
      <c r="D18" s="60"/>
      <c r="E18" s="60"/>
      <c r="F18" s="60"/>
      <c r="G18" s="59"/>
      <c r="H18" s="60"/>
      <c r="I18" s="57"/>
      <c r="J18" s="57"/>
      <c r="K18" s="60"/>
      <c r="L18" s="60"/>
      <c r="M18" s="57"/>
      <c r="N18" s="57"/>
      <c r="O18" s="57"/>
      <c r="P18" s="57"/>
      <c r="Q18" s="57"/>
      <c r="R18" s="58"/>
    </row>
    <row r="19" spans="1:18" x14ac:dyDescent="0.25">
      <c r="A19" s="17">
        <v>12</v>
      </c>
      <c r="B19" s="19" t="s">
        <v>29</v>
      </c>
      <c r="C19" s="59"/>
      <c r="D19" s="60"/>
      <c r="E19" s="60"/>
      <c r="F19" s="60"/>
      <c r="G19" s="59"/>
      <c r="H19" s="60"/>
      <c r="I19" s="60"/>
      <c r="J19" s="60"/>
      <c r="K19" s="60"/>
      <c r="L19" s="60"/>
      <c r="M19" s="60"/>
      <c r="N19" s="60"/>
      <c r="O19" s="60"/>
      <c r="P19" s="60"/>
      <c r="Q19" s="60"/>
      <c r="R19" s="61"/>
    </row>
    <row r="20" spans="1:18" x14ac:dyDescent="0.25">
      <c r="A20" s="23">
        <v>13</v>
      </c>
      <c r="B20" s="18" t="s">
        <v>30</v>
      </c>
      <c r="C20" s="56"/>
      <c r="D20" s="57"/>
      <c r="E20" s="57"/>
      <c r="F20" s="58"/>
      <c r="G20" s="56"/>
      <c r="H20" s="57"/>
      <c r="I20" s="57"/>
      <c r="J20" s="57"/>
      <c r="K20" s="57"/>
      <c r="L20" s="57"/>
      <c r="M20" s="57"/>
      <c r="N20" s="57"/>
      <c r="O20" s="57"/>
      <c r="P20" s="57"/>
      <c r="Q20" s="57"/>
      <c r="R20" s="58"/>
    </row>
    <row r="21" spans="1:18" x14ac:dyDescent="0.25">
      <c r="A21" s="23">
        <v>14</v>
      </c>
      <c r="B21" s="18" t="s">
        <v>31</v>
      </c>
      <c r="C21" s="120"/>
      <c r="D21" s="121"/>
      <c r="E21" s="121"/>
      <c r="F21" s="122"/>
      <c r="G21" s="59"/>
      <c r="H21" s="60"/>
      <c r="I21" s="60"/>
      <c r="J21" s="60"/>
      <c r="K21" s="60"/>
      <c r="L21" s="60"/>
      <c r="M21" s="60"/>
      <c r="N21" s="60"/>
      <c r="O21" s="60"/>
      <c r="P21" s="60"/>
      <c r="Q21" s="60"/>
      <c r="R21" s="61"/>
    </row>
    <row r="22" spans="1:18" x14ac:dyDescent="0.25">
      <c r="A22" s="17">
        <v>15</v>
      </c>
      <c r="B22" s="19" t="s">
        <v>32</v>
      </c>
      <c r="C22" s="120"/>
      <c r="D22" s="121"/>
      <c r="E22" s="121"/>
      <c r="F22" s="122"/>
      <c r="G22" s="56"/>
      <c r="H22" s="57"/>
      <c r="I22" s="57"/>
      <c r="J22" s="57"/>
      <c r="K22" s="57"/>
      <c r="L22" s="60"/>
      <c r="M22" s="57"/>
      <c r="N22" s="57"/>
      <c r="O22" s="57"/>
      <c r="P22" s="57"/>
      <c r="Q22" s="60"/>
      <c r="R22" s="61"/>
    </row>
    <row r="23" spans="1:18" x14ac:dyDescent="0.25">
      <c r="A23" s="23">
        <v>16</v>
      </c>
      <c r="B23" s="18" t="s">
        <v>33</v>
      </c>
      <c r="C23" s="120"/>
      <c r="D23" s="121"/>
      <c r="E23" s="121"/>
      <c r="F23" s="122"/>
      <c r="G23" s="59"/>
      <c r="H23" s="60"/>
      <c r="I23" s="60"/>
      <c r="J23" s="60"/>
      <c r="K23" s="60"/>
      <c r="L23" s="57"/>
      <c r="M23" s="60"/>
      <c r="N23" s="60"/>
      <c r="O23" s="60"/>
      <c r="P23" s="60"/>
      <c r="Q23" s="60"/>
      <c r="R23" s="61"/>
    </row>
    <row r="24" spans="1:18" x14ac:dyDescent="0.25">
      <c r="A24" s="17">
        <v>17</v>
      </c>
      <c r="B24" s="19" t="s">
        <v>34</v>
      </c>
      <c r="C24" s="120"/>
      <c r="D24" s="121"/>
      <c r="E24" s="121"/>
      <c r="F24" s="122"/>
      <c r="G24" s="56"/>
      <c r="H24" s="60"/>
      <c r="I24" s="57"/>
      <c r="J24" s="57"/>
      <c r="K24" s="60"/>
      <c r="L24" s="60"/>
      <c r="M24" s="57"/>
      <c r="N24" s="57"/>
      <c r="O24" s="57"/>
      <c r="P24" s="57"/>
      <c r="Q24" s="57"/>
      <c r="R24" s="61"/>
    </row>
    <row r="25" spans="1:18" x14ac:dyDescent="0.25">
      <c r="A25" s="23">
        <v>18</v>
      </c>
      <c r="B25" s="18" t="s">
        <v>35</v>
      </c>
      <c r="C25" s="120"/>
      <c r="D25" s="121"/>
      <c r="E25" s="121"/>
      <c r="F25" s="122"/>
      <c r="G25" s="59"/>
      <c r="H25" s="60"/>
      <c r="I25" s="60"/>
      <c r="J25" s="60"/>
      <c r="K25" s="60"/>
      <c r="L25" s="60"/>
      <c r="M25" s="60"/>
      <c r="N25" s="60"/>
      <c r="O25" s="60"/>
      <c r="P25" s="60"/>
      <c r="Q25" s="60"/>
      <c r="R25" s="61"/>
    </row>
    <row r="26" spans="1:18" x14ac:dyDescent="0.25">
      <c r="A26" s="17">
        <v>19</v>
      </c>
      <c r="B26" s="19" t="s">
        <v>36</v>
      </c>
      <c r="C26" s="120"/>
      <c r="D26" s="121"/>
      <c r="E26" s="121"/>
      <c r="F26" s="122"/>
      <c r="G26" s="56"/>
      <c r="H26" s="60"/>
      <c r="I26" s="60"/>
      <c r="J26" s="57"/>
      <c r="K26" s="60"/>
      <c r="L26" s="60"/>
      <c r="M26" s="57"/>
      <c r="N26" s="57"/>
      <c r="O26" s="57"/>
      <c r="P26" s="57"/>
      <c r="Q26" s="57"/>
      <c r="R26" s="58"/>
    </row>
    <row r="27" spans="1:18" ht="15.75" thickBot="1" x14ac:dyDescent="0.3">
      <c r="A27" s="24">
        <v>20</v>
      </c>
      <c r="B27" s="26" t="s">
        <v>37</v>
      </c>
      <c r="C27" s="123"/>
      <c r="D27" s="124"/>
      <c r="E27" s="124"/>
      <c r="F27" s="125"/>
      <c r="G27" s="62"/>
      <c r="H27" s="63"/>
      <c r="I27" s="63"/>
      <c r="J27" s="63"/>
      <c r="K27" s="63"/>
      <c r="L27" s="63"/>
      <c r="M27" s="63"/>
      <c r="N27" s="63"/>
      <c r="O27" s="63"/>
      <c r="P27" s="63"/>
      <c r="Q27" s="63"/>
      <c r="R27" s="64"/>
    </row>
    <row r="28" spans="1:18" x14ac:dyDescent="0.25">
      <c r="B28" s="84" t="s">
        <v>84</v>
      </c>
      <c r="C28" s="4">
        <f>COUNTIF(C8:C20,"yellow")</f>
        <v>0</v>
      </c>
      <c r="D28" s="4">
        <f t="shared" ref="D28:F28" si="0">COUNTIF(D8:D20,"yellow")</f>
        <v>0</v>
      </c>
      <c r="E28" s="4">
        <f t="shared" si="0"/>
        <v>0</v>
      </c>
      <c r="F28" s="4">
        <f t="shared" si="0"/>
        <v>0</v>
      </c>
      <c r="G28" s="4">
        <f>COUNTIF(G11:G27,"yellow")</f>
        <v>0</v>
      </c>
      <c r="H28" s="4">
        <f t="shared" ref="H28:R28" si="1">COUNTIF(H11:H27,"yellow")</f>
        <v>0</v>
      </c>
      <c r="I28" s="4">
        <f t="shared" si="1"/>
        <v>0</v>
      </c>
      <c r="J28" s="4">
        <f t="shared" si="1"/>
        <v>0</v>
      </c>
      <c r="K28" s="4">
        <f t="shared" si="1"/>
        <v>0</v>
      </c>
      <c r="L28" s="4">
        <f t="shared" si="1"/>
        <v>0</v>
      </c>
      <c r="M28" s="4">
        <f t="shared" si="1"/>
        <v>0</v>
      </c>
      <c r="N28" s="4">
        <f t="shared" si="1"/>
        <v>0</v>
      </c>
      <c r="O28" s="4">
        <f t="shared" si="1"/>
        <v>0</v>
      </c>
      <c r="P28" s="4">
        <f t="shared" si="1"/>
        <v>0</v>
      </c>
      <c r="Q28" s="4">
        <f t="shared" si="1"/>
        <v>0</v>
      </c>
      <c r="R28" s="4">
        <f t="shared" si="1"/>
        <v>0</v>
      </c>
    </row>
    <row r="29" spans="1:18" x14ac:dyDescent="0.25">
      <c r="B29" s="84" t="s">
        <v>85</v>
      </c>
      <c r="C29" s="4">
        <f>COUNTIF(C8:C20,"red")</f>
        <v>0</v>
      </c>
      <c r="D29" s="4">
        <f t="shared" ref="D29:F29" si="2">COUNTIF(D8:D20,"red")</f>
        <v>0</v>
      </c>
      <c r="E29" s="4">
        <f t="shared" si="2"/>
        <v>0</v>
      </c>
      <c r="F29" s="4">
        <f t="shared" si="2"/>
        <v>0</v>
      </c>
      <c r="G29" s="4">
        <f>COUNTIF(G11:G27,"red")</f>
        <v>0</v>
      </c>
      <c r="H29" s="4">
        <f t="shared" ref="H29:R29" si="3">COUNTIF(H11:H27,"red")</f>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f t="shared" si="3"/>
        <v>0</v>
      </c>
    </row>
    <row r="30" spans="1:18" x14ac:dyDescent="0.25"/>
    <row r="31" spans="1:18" ht="15.75" thickBot="1" x14ac:dyDescent="0.3">
      <c r="C31" s="7" t="s">
        <v>68</v>
      </c>
      <c r="D31" s="7" t="s">
        <v>69</v>
      </c>
      <c r="E31" s="7" t="s">
        <v>70</v>
      </c>
    </row>
    <row r="32" spans="1:18" x14ac:dyDescent="0.25">
      <c r="B32" s="27" t="s">
        <v>38</v>
      </c>
      <c r="C32" s="8">
        <f>COUNTIF(C8:R27, "Yellow")</f>
        <v>0</v>
      </c>
      <c r="D32" s="8">
        <f>COUNTIF(C8:F20, "Yellow")</f>
        <v>0</v>
      </c>
      <c r="E32" s="9">
        <f>COUNTIF(G21:R27, "Yellow")</f>
        <v>0</v>
      </c>
    </row>
    <row r="33" spans="2:5" x14ac:dyDescent="0.25">
      <c r="B33" s="28" t="s">
        <v>48</v>
      </c>
      <c r="C33" s="10">
        <f>COUNTIF(C8:R27,"Red")</f>
        <v>0</v>
      </c>
      <c r="D33" s="10">
        <f>COUNTIF(C8:F20, "Red")</f>
        <v>0</v>
      </c>
      <c r="E33" s="11">
        <f>COUNTIF(G21:R27, "Red")</f>
        <v>0</v>
      </c>
    </row>
    <row r="34" spans="2:5" x14ac:dyDescent="0.25">
      <c r="B34" s="28" t="s">
        <v>49</v>
      </c>
      <c r="C34" s="10">
        <f>COUNTIF(C8:R27,"No Flag")</f>
        <v>0</v>
      </c>
      <c r="D34" s="10">
        <f>COUNTIF(C8:F20, "No Flags")</f>
        <v>0</v>
      </c>
      <c r="E34" s="11">
        <f>COUNTIF(G21:R27, "No Flags")</f>
        <v>0</v>
      </c>
    </row>
    <row r="35" spans="2:5" x14ac:dyDescent="0.25">
      <c r="B35" s="28" t="s">
        <v>43</v>
      </c>
      <c r="C35" s="10">
        <f>COUNTIF(C8:R27,"N/A")</f>
        <v>0</v>
      </c>
      <c r="D35" s="10">
        <f>COUNTIF(C8:F20, "N/A")</f>
        <v>0</v>
      </c>
      <c r="E35" s="11">
        <f>COUNTIF(G21:R27, "N/A")</f>
        <v>0</v>
      </c>
    </row>
    <row r="36" spans="2:5" x14ac:dyDescent="0.25">
      <c r="B36" s="28" t="s">
        <v>71</v>
      </c>
      <c r="C36" s="10">
        <f>(13*4)+(12*7)-C35</f>
        <v>136</v>
      </c>
      <c r="D36" s="10">
        <f>(13*4)-D35</f>
        <v>52</v>
      </c>
      <c r="E36" s="11">
        <f>(12*7)-E35</f>
        <v>84</v>
      </c>
    </row>
    <row r="37" spans="2:5" x14ac:dyDescent="0.25">
      <c r="B37" s="28" t="s">
        <v>66</v>
      </c>
      <c r="C37" s="12">
        <f>C32/C36</f>
        <v>0</v>
      </c>
      <c r="D37" s="12">
        <f>D32/D36</f>
        <v>0</v>
      </c>
      <c r="E37" s="14">
        <f>E32/E36</f>
        <v>0</v>
      </c>
    </row>
    <row r="38" spans="2:5" x14ac:dyDescent="0.25">
      <c r="B38" s="28" t="s">
        <v>67</v>
      </c>
      <c r="C38" s="12">
        <f>C33/C36</f>
        <v>0</v>
      </c>
      <c r="D38" s="12">
        <f>D33/D36</f>
        <v>0</v>
      </c>
      <c r="E38" s="14">
        <f>E33/E36</f>
        <v>0</v>
      </c>
    </row>
    <row r="39" spans="2:5" ht="15.75" thickBot="1" x14ac:dyDescent="0.3">
      <c r="B39" s="29" t="s">
        <v>86</v>
      </c>
      <c r="C39" s="13">
        <f>100%-SUM(C37:C38)</f>
        <v>1</v>
      </c>
      <c r="D39" s="13">
        <f>100%-SUM(D37:D38)</f>
        <v>1</v>
      </c>
      <c r="E39" s="15">
        <f>100%-SUM(E37:E38)</f>
        <v>1</v>
      </c>
    </row>
    <row r="40" spans="2:5" x14ac:dyDescent="0.25"/>
    <row r="49" x14ac:dyDescent="0.25"/>
    <row r="50" x14ac:dyDescent="0.25"/>
    <row r="204" spans="3:3" hidden="1" x14ac:dyDescent="0.25">
      <c r="C204" s="1" t="s">
        <v>42</v>
      </c>
    </row>
    <row r="205" spans="3:3" hidden="1" x14ac:dyDescent="0.25">
      <c r="C205" s="1" t="s">
        <v>39</v>
      </c>
    </row>
    <row r="206" spans="3:3" hidden="1" x14ac:dyDescent="0.25">
      <c r="C206" s="1" t="s">
        <v>44</v>
      </c>
    </row>
    <row r="207" spans="3:3" hidden="1" x14ac:dyDescent="0.25">
      <c r="C207" s="1" t="s">
        <v>40</v>
      </c>
    </row>
    <row r="208" spans="3:3" hidden="1" x14ac:dyDescent="0.25">
      <c r="C208" s="1" t="s">
        <v>41</v>
      </c>
    </row>
    <row r="209" x14ac:dyDescent="0.25"/>
  </sheetData>
  <sheetProtection algorithmName="SHA-512" hashValue="vFQeDsgEEroFQAlDPo1IYJtZt1pYnkOsykq79egXfx0tDf2QXpB7eGOW0fDNTK0QUs1BEaFhME6nCdxpwWMHhw==" saltValue="jGsEI/GAoL4GGDGjQEtB4A==" spinCount="100000" sheet="1"/>
  <protectedRanges>
    <protectedRange sqref="B3:B4 G11:R27 C8:F20" name="Range1"/>
  </protectedRanges>
  <mergeCells count="6">
    <mergeCell ref="A1:S1"/>
    <mergeCell ref="C6:F6"/>
    <mergeCell ref="G6:R6"/>
    <mergeCell ref="C21:F27"/>
    <mergeCell ref="A6:B6"/>
    <mergeCell ref="G8:R10"/>
  </mergeCells>
  <conditionalFormatting sqref="C8:F20">
    <cfRule type="containsText" dxfId="72" priority="52" operator="containsText" text="Yellow">
      <formula>NOT(ISERROR(SEARCH("Yellow",C8)))</formula>
    </cfRule>
    <cfRule type="containsText" dxfId="71" priority="51" operator="containsText" text="Red">
      <formula>NOT(ISERROR(SEARCH("Red",C8)))</formula>
    </cfRule>
  </conditionalFormatting>
  <conditionalFormatting sqref="G21">
    <cfRule type="containsText" dxfId="70" priority="37" operator="containsText" text="Red">
      <formula>NOT(ISERROR(SEARCH("Red",G21)))</formula>
    </cfRule>
  </conditionalFormatting>
  <conditionalFormatting sqref="G23">
    <cfRule type="containsText" dxfId="69" priority="35" operator="containsText" text="Red">
      <formula>NOT(ISERROR(SEARCH("Red",G23)))</formula>
    </cfRule>
  </conditionalFormatting>
  <conditionalFormatting sqref="G27">
    <cfRule type="containsText" dxfId="68" priority="31" operator="containsText" text="Red">
      <formula>NOT(ISERROR(SEARCH("Red",G27)))</formula>
    </cfRule>
  </conditionalFormatting>
  <conditionalFormatting sqref="G25:H25">
    <cfRule type="containsText" dxfId="67" priority="29" operator="containsText" text="Red">
      <formula>NOT(ISERROR(SEARCH("Red",G25)))</formula>
    </cfRule>
  </conditionalFormatting>
  <conditionalFormatting sqref="G11:I14">
    <cfRule type="containsText" dxfId="66" priority="17" operator="containsText" text="Red">
      <formula>NOT(ISERROR(SEARCH("Red",G11)))</formula>
    </cfRule>
    <cfRule type="containsText" dxfId="65" priority="18" operator="containsText" text="Yellow">
      <formula>NOT(ISERROR(SEARCH("Yellow",G11)))</formula>
    </cfRule>
  </conditionalFormatting>
  <conditionalFormatting sqref="G19:I20">
    <cfRule type="containsText" dxfId="64" priority="26" operator="containsText" text="Yellow">
      <formula>NOT(ISERROR(SEARCH("Yellow",G19)))</formula>
    </cfRule>
    <cfRule type="containsText" dxfId="63" priority="25" operator="containsText" text="Red">
      <formula>NOT(ISERROR(SEARCH("Red",G19)))</formula>
    </cfRule>
  </conditionalFormatting>
  <conditionalFormatting sqref="G25:I25">
    <cfRule type="containsText" dxfId="62" priority="30" operator="containsText" text="Yellow">
      <formula>NOT(ISERROR(SEARCH("Yellow",G25)))</formula>
    </cfRule>
  </conditionalFormatting>
  <conditionalFormatting sqref="G21:K22">
    <cfRule type="containsText" dxfId="61" priority="38" operator="containsText" text="Yellow">
      <formula>NOT(ISERROR(SEARCH("Yellow",G21)))</formula>
    </cfRule>
  </conditionalFormatting>
  <conditionalFormatting sqref="G23:K24">
    <cfRule type="containsText" dxfId="60" priority="36" operator="containsText" text="Yellow">
      <formula>NOT(ISERROR(SEARCH("Yellow",G23)))</formula>
    </cfRule>
  </conditionalFormatting>
  <conditionalFormatting sqref="G15:L18">
    <cfRule type="containsText" dxfId="59" priority="3" operator="containsText" text="Red">
      <formula>NOT(ISERROR(SEARCH("Red",G15)))</formula>
    </cfRule>
    <cfRule type="containsText" dxfId="58" priority="4" operator="containsText" text="Yellow">
      <formula>NOT(ISERROR(SEARCH("Yellow",G15)))</formula>
    </cfRule>
  </conditionalFormatting>
  <conditionalFormatting sqref="G26:R27">
    <cfRule type="containsText" dxfId="57" priority="32" operator="containsText" text="Yellow">
      <formula>NOT(ISERROR(SEARCH("Yellow",G26)))</formula>
    </cfRule>
  </conditionalFormatting>
  <conditionalFormatting sqref="J13:P14 M15:P15 P16 M16:N18 P17:Q19 J19:N19 J20:Q20">
    <cfRule type="containsText" dxfId="56" priority="23" operator="containsText" text="Red">
      <formula>NOT(ISERROR(SEARCH("Red",J13)))</formula>
    </cfRule>
    <cfRule type="containsText" dxfId="55" priority="24" operator="containsText" text="Yellow">
      <formula>NOT(ISERROR(SEARCH("Yellow",J13)))</formula>
    </cfRule>
  </conditionalFormatting>
  <conditionalFormatting sqref="J25:P25">
    <cfRule type="containsText" dxfId="54" priority="27" operator="containsText" text="Red">
      <formula>NOT(ISERROR(SEARCH("Red",J25)))</formula>
    </cfRule>
    <cfRule type="containsText" dxfId="53" priority="28" operator="containsText" text="Yellow">
      <formula>NOT(ISERROR(SEARCH("Yellow",J25)))</formula>
    </cfRule>
  </conditionalFormatting>
  <conditionalFormatting sqref="J11:Q12">
    <cfRule type="containsText" dxfId="52" priority="16" operator="containsText" text="Yellow">
      <formula>NOT(ISERROR(SEARCH("Yellow",J11)))</formula>
    </cfRule>
    <cfRule type="containsText" dxfId="51" priority="15" operator="containsText" text="Red">
      <formula>NOT(ISERROR(SEARCH("Red",J11)))</formula>
    </cfRule>
  </conditionalFormatting>
  <conditionalFormatting sqref="L21:L24">
    <cfRule type="containsText" dxfId="50" priority="2" operator="containsText" text="Yellow">
      <formula>NOT(ISERROR(SEARCH("Yellow",L21)))</formula>
    </cfRule>
    <cfRule type="containsText" dxfId="49" priority="1" operator="containsText" text="Red">
      <formula>NOT(ISERROR(SEARCH("Red",L21)))</formula>
    </cfRule>
  </conditionalFormatting>
  <conditionalFormatting sqref="M21:R21 M22:P24 H21:K21 G22:K22 H23:K23 G24:K24 G26:R26 H27:R27 I25 R22:R25">
    <cfRule type="containsText" dxfId="48" priority="50" operator="containsText" text="Red">
      <formula>NOT(ISERROR(SEARCH("Red",G21)))</formula>
    </cfRule>
  </conditionalFormatting>
  <conditionalFormatting sqref="M21:R21 M22:P24">
    <cfRule type="containsText" dxfId="47" priority="49" operator="containsText" text="Yellow">
      <formula>NOT(ISERROR(SEARCH("Yellow",M21)))</formula>
    </cfRule>
  </conditionalFormatting>
  <conditionalFormatting sqref="O16:O19">
    <cfRule type="containsText" dxfId="46" priority="10" operator="containsText" text="Yellow">
      <formula>NOT(ISERROR(SEARCH("Yellow",O16)))</formula>
    </cfRule>
    <cfRule type="containsText" dxfId="45" priority="9" operator="containsText" text="Red">
      <formula>NOT(ISERROR(SEARCH("Red",O16)))</formula>
    </cfRule>
  </conditionalFormatting>
  <conditionalFormatting sqref="Q13:Q16">
    <cfRule type="containsText" dxfId="44" priority="8" operator="containsText" text="Yellow">
      <formula>NOT(ISERROR(SEARCH("Yellow",Q13)))</formula>
    </cfRule>
    <cfRule type="containsText" dxfId="43" priority="7" operator="containsText" text="Red">
      <formula>NOT(ISERROR(SEARCH("Red",Q13)))</formula>
    </cfRule>
  </conditionalFormatting>
  <conditionalFormatting sqref="Q22:Q25">
    <cfRule type="containsText" dxfId="42" priority="5" operator="containsText" text="Red">
      <formula>NOT(ISERROR(SEARCH("Red",Q22)))</formula>
    </cfRule>
  </conditionalFormatting>
  <conditionalFormatting sqref="Q22:R25">
    <cfRule type="containsText" dxfId="41" priority="6" operator="containsText" text="Yellow">
      <formula>NOT(ISERROR(SEARCH("Yellow",Q22)))</formula>
    </cfRule>
  </conditionalFormatting>
  <conditionalFormatting sqref="R11:R20">
    <cfRule type="containsText" dxfId="40" priority="22" operator="containsText" text="Yellow">
      <formula>NOT(ISERROR(SEARCH("Yellow",R11)))</formula>
    </cfRule>
    <cfRule type="containsText" dxfId="39" priority="21" operator="containsText" text="Red">
      <formula>NOT(ISERROR(SEARCH("Red",R11)))</formula>
    </cfRule>
  </conditionalFormatting>
  <dataValidations count="1">
    <dataValidation type="list" allowBlank="1" showInputMessage="1" showErrorMessage="1" sqref="G11:R27 C8:F20">
      <formula1>$C$205:$C$208</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sheetPr>
  <dimension ref="A1:S208"/>
  <sheetViews>
    <sheetView topLeftCell="A3" zoomScaleNormal="100" workbookViewId="0">
      <selection activeCell="A28" sqref="A28:R39"/>
    </sheetView>
  </sheetViews>
  <sheetFormatPr defaultColWidth="0" defaultRowHeight="15" zeroHeight="1" x14ac:dyDescent="0.25"/>
  <cols>
    <col min="1" max="1" width="26.7109375" style="1" customWidth="1"/>
    <col min="2" max="2" width="41" style="1" customWidth="1"/>
    <col min="3" max="3" width="8.85546875" style="1" customWidth="1"/>
    <col min="4" max="4" width="10.7109375" style="1" bestFit="1" customWidth="1"/>
    <col min="5" max="5" width="9.140625" style="1" customWidth="1"/>
    <col min="6" max="6" width="9.7109375" style="1" customWidth="1"/>
    <col min="7" max="19" width="8.85546875" style="1" customWidth="1"/>
    <col min="20" max="16384" width="4.28515625" style="1" hidden="1"/>
  </cols>
  <sheetData>
    <row r="1" spans="1:19" ht="21" x14ac:dyDescent="0.35">
      <c r="A1" s="113" t="s">
        <v>50</v>
      </c>
      <c r="B1" s="113"/>
      <c r="C1" s="113"/>
      <c r="D1" s="113"/>
      <c r="E1" s="113"/>
      <c r="F1" s="113"/>
      <c r="G1" s="113"/>
      <c r="H1" s="113"/>
      <c r="I1" s="113"/>
      <c r="J1" s="113"/>
      <c r="K1" s="113"/>
      <c r="L1" s="113"/>
      <c r="M1" s="113"/>
      <c r="N1" s="113"/>
      <c r="O1" s="113"/>
      <c r="P1" s="113"/>
      <c r="Q1" s="113"/>
      <c r="R1" s="113"/>
      <c r="S1" s="113"/>
    </row>
    <row r="2" spans="1:19" ht="9" customHeight="1" x14ac:dyDescent="0.25">
      <c r="A2" s="4"/>
      <c r="B2" s="4"/>
    </row>
    <row r="3" spans="1:19" ht="31.5" x14ac:dyDescent="0.25">
      <c r="A3" s="30" t="s">
        <v>72</v>
      </c>
      <c r="B3" s="65"/>
    </row>
    <row r="4" spans="1:19" ht="15.75" x14ac:dyDescent="0.25">
      <c r="A4" s="32" t="s">
        <v>45</v>
      </c>
      <c r="B4" s="31">
        <f>'Scenario 1'!B4</f>
        <v>0</v>
      </c>
      <c r="C4" s="1" t="s">
        <v>46</v>
      </c>
    </row>
    <row r="5" spans="1:19" ht="15.75" thickBot="1" x14ac:dyDescent="0.3">
      <c r="A5" s="5"/>
      <c r="B5" s="6"/>
    </row>
    <row r="6" spans="1:19" ht="15.75" x14ac:dyDescent="0.25">
      <c r="A6" s="126"/>
      <c r="B6" s="127"/>
      <c r="C6" s="117" t="s">
        <v>64</v>
      </c>
      <c r="D6" s="118"/>
      <c r="E6" s="118"/>
      <c r="F6" s="119"/>
      <c r="G6" s="117" t="s">
        <v>65</v>
      </c>
      <c r="H6" s="118"/>
      <c r="I6" s="118"/>
      <c r="J6" s="118"/>
      <c r="K6" s="118"/>
      <c r="L6" s="118"/>
      <c r="M6" s="118"/>
      <c r="N6" s="118"/>
      <c r="O6" s="118"/>
      <c r="P6" s="118"/>
      <c r="Q6" s="118"/>
      <c r="R6" s="119"/>
    </row>
    <row r="7" spans="1:19" ht="15.75" x14ac:dyDescent="0.25">
      <c r="A7" s="21" t="s">
        <v>0</v>
      </c>
      <c r="B7" s="25" t="s">
        <v>1</v>
      </c>
      <c r="C7" s="21" t="s">
        <v>2</v>
      </c>
      <c r="D7" s="20" t="s">
        <v>3</v>
      </c>
      <c r="E7" s="20" t="s">
        <v>4</v>
      </c>
      <c r="F7" s="22" t="s">
        <v>5</v>
      </c>
      <c r="G7" s="21" t="s">
        <v>6</v>
      </c>
      <c r="H7" s="20" t="s">
        <v>7</v>
      </c>
      <c r="I7" s="20" t="s">
        <v>8</v>
      </c>
      <c r="J7" s="20" t="s">
        <v>9</v>
      </c>
      <c r="K7" s="20" t="s">
        <v>10</v>
      </c>
      <c r="L7" s="20" t="s">
        <v>11</v>
      </c>
      <c r="M7" s="20" t="s">
        <v>12</v>
      </c>
      <c r="N7" s="20" t="s">
        <v>13</v>
      </c>
      <c r="O7" s="20" t="s">
        <v>14</v>
      </c>
      <c r="P7" s="20" t="s">
        <v>15</v>
      </c>
      <c r="Q7" s="20" t="s">
        <v>16</v>
      </c>
      <c r="R7" s="22" t="s">
        <v>17</v>
      </c>
    </row>
    <row r="8" spans="1:19" x14ac:dyDescent="0.25">
      <c r="A8" s="23">
        <v>1</v>
      </c>
      <c r="B8" s="18" t="s">
        <v>18</v>
      </c>
      <c r="C8" s="56"/>
      <c r="D8" s="57"/>
      <c r="E8" s="57"/>
      <c r="F8" s="58"/>
      <c r="G8" s="128"/>
      <c r="H8" s="129"/>
      <c r="I8" s="129"/>
      <c r="J8" s="129"/>
      <c r="K8" s="129"/>
      <c r="L8" s="129"/>
      <c r="M8" s="129"/>
      <c r="N8" s="129"/>
      <c r="O8" s="129"/>
      <c r="P8" s="129"/>
      <c r="Q8" s="129"/>
      <c r="R8" s="130"/>
    </row>
    <row r="9" spans="1:19" x14ac:dyDescent="0.25">
      <c r="A9" s="17">
        <v>2</v>
      </c>
      <c r="B9" s="19" t="s">
        <v>19</v>
      </c>
      <c r="C9" s="59"/>
      <c r="D9" s="60"/>
      <c r="E9" s="60"/>
      <c r="F9" s="61"/>
      <c r="G9" s="131"/>
      <c r="H9" s="132"/>
      <c r="I9" s="132"/>
      <c r="J9" s="132"/>
      <c r="K9" s="132"/>
      <c r="L9" s="132"/>
      <c r="M9" s="132"/>
      <c r="N9" s="132"/>
      <c r="O9" s="132"/>
      <c r="P9" s="132"/>
      <c r="Q9" s="132"/>
      <c r="R9" s="133"/>
    </row>
    <row r="10" spans="1:19" x14ac:dyDescent="0.25">
      <c r="A10" s="23">
        <v>3</v>
      </c>
      <c r="B10" s="18" t="s">
        <v>20</v>
      </c>
      <c r="C10" s="59"/>
      <c r="D10" s="60"/>
      <c r="E10" s="60"/>
      <c r="F10" s="58"/>
      <c r="G10" s="134"/>
      <c r="H10" s="135"/>
      <c r="I10" s="135"/>
      <c r="J10" s="135"/>
      <c r="K10" s="135"/>
      <c r="L10" s="135"/>
      <c r="M10" s="135"/>
      <c r="N10" s="135"/>
      <c r="O10" s="135"/>
      <c r="P10" s="135"/>
      <c r="Q10" s="135"/>
      <c r="R10" s="136"/>
    </row>
    <row r="11" spans="1:19" x14ac:dyDescent="0.25">
      <c r="A11" s="17">
        <v>4</v>
      </c>
      <c r="B11" s="19" t="s">
        <v>21</v>
      </c>
      <c r="C11" s="59"/>
      <c r="D11" s="60"/>
      <c r="E11" s="60"/>
      <c r="F11" s="61"/>
      <c r="G11" s="59"/>
      <c r="H11" s="60"/>
      <c r="I11" s="57"/>
      <c r="J11" s="60"/>
      <c r="K11" s="57"/>
      <c r="L11" s="60"/>
      <c r="M11" s="57"/>
      <c r="N11" s="60"/>
      <c r="O11" s="57"/>
      <c r="P11" s="60"/>
      <c r="Q11" s="57"/>
      <c r="R11" s="58"/>
    </row>
    <row r="12" spans="1:19" x14ac:dyDescent="0.25">
      <c r="A12" s="23">
        <v>5</v>
      </c>
      <c r="B12" s="18" t="s">
        <v>22</v>
      </c>
      <c r="C12" s="56"/>
      <c r="D12" s="60"/>
      <c r="E12" s="57"/>
      <c r="F12" s="58"/>
      <c r="G12" s="56"/>
      <c r="H12" s="60"/>
      <c r="I12" s="57"/>
      <c r="J12" s="60"/>
      <c r="K12" s="57"/>
      <c r="L12" s="60"/>
      <c r="M12" s="57"/>
      <c r="N12" s="60"/>
      <c r="O12" s="57"/>
      <c r="P12" s="60"/>
      <c r="Q12" s="57"/>
      <c r="R12" s="58"/>
    </row>
    <row r="13" spans="1:19" x14ac:dyDescent="0.25">
      <c r="A13" s="17">
        <v>6</v>
      </c>
      <c r="B13" s="19" t="s">
        <v>23</v>
      </c>
      <c r="C13" s="59"/>
      <c r="D13" s="60"/>
      <c r="E13" s="60"/>
      <c r="F13" s="61"/>
      <c r="G13" s="59"/>
      <c r="H13" s="60"/>
      <c r="I13" s="60"/>
      <c r="J13" s="60"/>
      <c r="K13" s="60"/>
      <c r="L13" s="60"/>
      <c r="M13" s="60"/>
      <c r="N13" s="60"/>
      <c r="O13" s="60"/>
      <c r="P13" s="60"/>
      <c r="Q13" s="60"/>
      <c r="R13" s="61"/>
    </row>
    <row r="14" spans="1:19" x14ac:dyDescent="0.25">
      <c r="A14" s="23">
        <v>7</v>
      </c>
      <c r="B14" s="18" t="s">
        <v>24</v>
      </c>
      <c r="C14" s="59"/>
      <c r="D14" s="60"/>
      <c r="E14" s="57"/>
      <c r="F14" s="58"/>
      <c r="G14" s="59"/>
      <c r="H14" s="60"/>
      <c r="I14" s="57"/>
      <c r="J14" s="60"/>
      <c r="K14" s="57"/>
      <c r="L14" s="60"/>
      <c r="M14" s="57"/>
      <c r="N14" s="60"/>
      <c r="O14" s="57"/>
      <c r="P14" s="60"/>
      <c r="Q14" s="57"/>
      <c r="R14" s="58"/>
    </row>
    <row r="15" spans="1:19" x14ac:dyDescent="0.25">
      <c r="A15" s="17">
        <v>8</v>
      </c>
      <c r="B15" s="19" t="s">
        <v>25</v>
      </c>
      <c r="C15" s="59"/>
      <c r="D15" s="60"/>
      <c r="E15" s="60"/>
      <c r="F15" s="61"/>
      <c r="G15" s="59"/>
      <c r="H15" s="60"/>
      <c r="I15" s="60"/>
      <c r="J15" s="60"/>
      <c r="K15" s="60"/>
      <c r="L15" s="60"/>
      <c r="M15" s="60"/>
      <c r="N15" s="60"/>
      <c r="O15" s="60"/>
      <c r="P15" s="60"/>
      <c r="Q15" s="60"/>
      <c r="R15" s="61"/>
    </row>
    <row r="16" spans="1:19" x14ac:dyDescent="0.25">
      <c r="A16" s="23">
        <v>9</v>
      </c>
      <c r="B16" s="18" t="s">
        <v>26</v>
      </c>
      <c r="C16" s="59"/>
      <c r="D16" s="60"/>
      <c r="E16" s="57"/>
      <c r="F16" s="58"/>
      <c r="G16" s="59"/>
      <c r="H16" s="60"/>
      <c r="I16" s="57"/>
      <c r="J16" s="60"/>
      <c r="K16" s="57"/>
      <c r="L16" s="60"/>
      <c r="M16" s="57"/>
      <c r="N16" s="60"/>
      <c r="O16" s="57"/>
      <c r="P16" s="60"/>
      <c r="Q16" s="57"/>
      <c r="R16" s="58"/>
    </row>
    <row r="17" spans="1:18" x14ac:dyDescent="0.25">
      <c r="A17" s="17">
        <v>10</v>
      </c>
      <c r="B17" s="19" t="s">
        <v>27</v>
      </c>
      <c r="C17" s="59"/>
      <c r="D17" s="60"/>
      <c r="E17" s="60"/>
      <c r="F17" s="61"/>
      <c r="G17" s="59"/>
      <c r="H17" s="60"/>
      <c r="I17" s="60"/>
      <c r="J17" s="60"/>
      <c r="K17" s="60"/>
      <c r="L17" s="60"/>
      <c r="M17" s="60"/>
      <c r="N17" s="60"/>
      <c r="O17" s="60"/>
      <c r="P17" s="60"/>
      <c r="Q17" s="60"/>
      <c r="R17" s="61"/>
    </row>
    <row r="18" spans="1:18" x14ac:dyDescent="0.25">
      <c r="A18" s="23">
        <v>11</v>
      </c>
      <c r="B18" s="18" t="s">
        <v>28</v>
      </c>
      <c r="C18" s="59"/>
      <c r="D18" s="57"/>
      <c r="E18" s="57"/>
      <c r="F18" s="58"/>
      <c r="G18" s="59"/>
      <c r="H18" s="57"/>
      <c r="I18" s="57"/>
      <c r="J18" s="57"/>
      <c r="K18" s="57"/>
      <c r="L18" s="57"/>
      <c r="M18" s="57"/>
      <c r="N18" s="57"/>
      <c r="O18" s="57"/>
      <c r="P18" s="57"/>
      <c r="Q18" s="57"/>
      <c r="R18" s="58"/>
    </row>
    <row r="19" spans="1:18" x14ac:dyDescent="0.25">
      <c r="A19" s="17">
        <v>12</v>
      </c>
      <c r="B19" s="19" t="s">
        <v>29</v>
      </c>
      <c r="C19" s="59"/>
      <c r="D19" s="60"/>
      <c r="E19" s="60"/>
      <c r="F19" s="61"/>
      <c r="G19" s="59"/>
      <c r="H19" s="60"/>
      <c r="I19" s="60"/>
      <c r="J19" s="60"/>
      <c r="K19" s="60"/>
      <c r="L19" s="60"/>
      <c r="M19" s="60"/>
      <c r="N19" s="60"/>
      <c r="O19" s="60"/>
      <c r="P19" s="60"/>
      <c r="Q19" s="60"/>
      <c r="R19" s="61"/>
    </row>
    <row r="20" spans="1:18" x14ac:dyDescent="0.25">
      <c r="A20" s="23">
        <v>13</v>
      </c>
      <c r="B20" s="18" t="s">
        <v>30</v>
      </c>
      <c r="C20" s="56"/>
      <c r="D20" s="57"/>
      <c r="E20" s="57"/>
      <c r="F20" s="58"/>
      <c r="G20" s="56"/>
      <c r="H20" s="57"/>
      <c r="I20" s="57"/>
      <c r="J20" s="57"/>
      <c r="K20" s="57"/>
      <c r="L20" s="57"/>
      <c r="M20" s="57"/>
      <c r="N20" s="57"/>
      <c r="O20" s="57"/>
      <c r="P20" s="57"/>
      <c r="Q20" s="57"/>
      <c r="R20" s="58"/>
    </row>
    <row r="21" spans="1:18" x14ac:dyDescent="0.25">
      <c r="A21" s="23">
        <v>14</v>
      </c>
      <c r="B21" s="18" t="s">
        <v>31</v>
      </c>
      <c r="C21" s="120"/>
      <c r="D21" s="121"/>
      <c r="E21" s="121"/>
      <c r="F21" s="122"/>
      <c r="G21" s="59"/>
      <c r="H21" s="60"/>
      <c r="I21" s="60"/>
      <c r="J21" s="60"/>
      <c r="K21" s="60"/>
      <c r="L21" s="60"/>
      <c r="M21" s="60"/>
      <c r="N21" s="60"/>
      <c r="O21" s="60"/>
      <c r="P21" s="60"/>
      <c r="Q21" s="60"/>
      <c r="R21" s="61"/>
    </row>
    <row r="22" spans="1:18" x14ac:dyDescent="0.25">
      <c r="A22" s="17">
        <v>15</v>
      </c>
      <c r="B22" s="19" t="s">
        <v>32</v>
      </c>
      <c r="C22" s="120"/>
      <c r="D22" s="121"/>
      <c r="E22" s="121"/>
      <c r="F22" s="122"/>
      <c r="G22" s="56"/>
      <c r="H22" s="57"/>
      <c r="I22" s="57"/>
      <c r="J22" s="57"/>
      <c r="K22" s="57"/>
      <c r="L22" s="57"/>
      <c r="M22" s="57"/>
      <c r="N22" s="57"/>
      <c r="O22" s="57"/>
      <c r="P22" s="57"/>
      <c r="Q22" s="60"/>
      <c r="R22" s="61"/>
    </row>
    <row r="23" spans="1:18" x14ac:dyDescent="0.25">
      <c r="A23" s="23">
        <v>16</v>
      </c>
      <c r="B23" s="18" t="s">
        <v>33</v>
      </c>
      <c r="C23" s="120"/>
      <c r="D23" s="121"/>
      <c r="E23" s="121"/>
      <c r="F23" s="122"/>
      <c r="G23" s="59"/>
      <c r="H23" s="60"/>
      <c r="I23" s="60"/>
      <c r="J23" s="60"/>
      <c r="K23" s="60"/>
      <c r="L23" s="60"/>
      <c r="M23" s="60"/>
      <c r="N23" s="60"/>
      <c r="O23" s="60"/>
      <c r="P23" s="60"/>
      <c r="Q23" s="60"/>
      <c r="R23" s="61"/>
    </row>
    <row r="24" spans="1:18" x14ac:dyDescent="0.25">
      <c r="A24" s="17">
        <v>17</v>
      </c>
      <c r="B24" s="19" t="s">
        <v>34</v>
      </c>
      <c r="C24" s="120"/>
      <c r="D24" s="121"/>
      <c r="E24" s="121"/>
      <c r="F24" s="122"/>
      <c r="G24" s="56"/>
      <c r="H24" s="60"/>
      <c r="I24" s="57"/>
      <c r="J24" s="57"/>
      <c r="K24" s="60"/>
      <c r="L24" s="60"/>
      <c r="M24" s="57"/>
      <c r="N24" s="57"/>
      <c r="O24" s="57"/>
      <c r="P24" s="57"/>
      <c r="Q24" s="60"/>
      <c r="R24" s="61"/>
    </row>
    <row r="25" spans="1:18" x14ac:dyDescent="0.25">
      <c r="A25" s="23">
        <v>18</v>
      </c>
      <c r="B25" s="18" t="s">
        <v>35</v>
      </c>
      <c r="C25" s="120"/>
      <c r="D25" s="121"/>
      <c r="E25" s="121"/>
      <c r="F25" s="122"/>
      <c r="G25" s="59"/>
      <c r="H25" s="60"/>
      <c r="I25" s="60"/>
      <c r="J25" s="60"/>
      <c r="K25" s="60"/>
      <c r="L25" s="60"/>
      <c r="M25" s="60"/>
      <c r="N25" s="60"/>
      <c r="O25" s="60"/>
      <c r="P25" s="60"/>
      <c r="Q25" s="60"/>
      <c r="R25" s="61"/>
    </row>
    <row r="26" spans="1:18" x14ac:dyDescent="0.25">
      <c r="A26" s="17">
        <v>19</v>
      </c>
      <c r="B26" s="19" t="s">
        <v>36</v>
      </c>
      <c r="C26" s="120"/>
      <c r="D26" s="121"/>
      <c r="E26" s="121"/>
      <c r="F26" s="122"/>
      <c r="G26" s="56"/>
      <c r="H26" s="60"/>
      <c r="I26" s="60"/>
      <c r="J26" s="57"/>
      <c r="K26" s="60"/>
      <c r="L26" s="60"/>
      <c r="M26" s="57"/>
      <c r="N26" s="57"/>
      <c r="O26" s="57"/>
      <c r="P26" s="57"/>
      <c r="Q26" s="57"/>
      <c r="R26" s="58"/>
    </row>
    <row r="27" spans="1:18" ht="15.75" thickBot="1" x14ac:dyDescent="0.3">
      <c r="A27" s="24">
        <v>20</v>
      </c>
      <c r="B27" s="26" t="s">
        <v>37</v>
      </c>
      <c r="C27" s="123"/>
      <c r="D27" s="124"/>
      <c r="E27" s="124"/>
      <c r="F27" s="125"/>
      <c r="G27" s="62"/>
      <c r="H27" s="63"/>
      <c r="I27" s="63"/>
      <c r="J27" s="63"/>
      <c r="K27" s="63"/>
      <c r="L27" s="63"/>
      <c r="M27" s="63"/>
      <c r="N27" s="63"/>
      <c r="O27" s="63"/>
      <c r="P27" s="63"/>
      <c r="Q27" s="63"/>
      <c r="R27" s="64"/>
    </row>
    <row r="28" spans="1:18" x14ac:dyDescent="0.25">
      <c r="B28" s="84" t="s">
        <v>84</v>
      </c>
      <c r="C28" s="4">
        <f>COUNTIF(C8:C20,"yellow")</f>
        <v>0</v>
      </c>
      <c r="D28" s="4">
        <f t="shared" ref="D28:F28" si="0">COUNTIF(D8:D20,"yellow")</f>
        <v>0</v>
      </c>
      <c r="E28" s="4">
        <f t="shared" si="0"/>
        <v>0</v>
      </c>
      <c r="F28" s="4">
        <f t="shared" si="0"/>
        <v>0</v>
      </c>
      <c r="G28" s="4">
        <f>COUNTIF(G11:G27,"yellow")</f>
        <v>0</v>
      </c>
      <c r="H28" s="4">
        <f t="shared" ref="H28:R28" si="1">COUNTIF(H11:H27,"yellow")</f>
        <v>0</v>
      </c>
      <c r="I28" s="4">
        <f t="shared" si="1"/>
        <v>0</v>
      </c>
      <c r="J28" s="4">
        <f t="shared" si="1"/>
        <v>0</v>
      </c>
      <c r="K28" s="4">
        <f t="shared" si="1"/>
        <v>0</v>
      </c>
      <c r="L28" s="4">
        <f t="shared" si="1"/>
        <v>0</v>
      </c>
      <c r="M28" s="4">
        <f t="shared" si="1"/>
        <v>0</v>
      </c>
      <c r="N28" s="4">
        <f t="shared" si="1"/>
        <v>0</v>
      </c>
      <c r="O28" s="4">
        <f t="shared" si="1"/>
        <v>0</v>
      </c>
      <c r="P28" s="4">
        <f t="shared" si="1"/>
        <v>0</v>
      </c>
      <c r="Q28" s="4">
        <f t="shared" si="1"/>
        <v>0</v>
      </c>
      <c r="R28" s="4">
        <f t="shared" si="1"/>
        <v>0</v>
      </c>
    </row>
    <row r="29" spans="1:18" x14ac:dyDescent="0.25">
      <c r="B29" s="84" t="s">
        <v>85</v>
      </c>
      <c r="C29" s="4">
        <f>COUNTIF(C8:C20,"red")</f>
        <v>0</v>
      </c>
      <c r="D29" s="4">
        <f t="shared" ref="D29:F29" si="2">COUNTIF(D8:D20,"red")</f>
        <v>0</v>
      </c>
      <c r="E29" s="4">
        <f t="shared" si="2"/>
        <v>0</v>
      </c>
      <c r="F29" s="4">
        <f t="shared" si="2"/>
        <v>0</v>
      </c>
      <c r="G29" s="4">
        <f>COUNTIF(G11:G27,"red")</f>
        <v>0</v>
      </c>
      <c r="H29" s="4">
        <f t="shared" ref="H29:R29" si="3">COUNTIF(H11:H27,"red")</f>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f t="shared" si="3"/>
        <v>0</v>
      </c>
    </row>
    <row r="30" spans="1:18" x14ac:dyDescent="0.25"/>
    <row r="31" spans="1:18" ht="15.75" thickBot="1" x14ac:dyDescent="0.3">
      <c r="C31" s="7" t="s">
        <v>68</v>
      </c>
      <c r="D31" s="7" t="s">
        <v>69</v>
      </c>
      <c r="E31" s="7" t="s">
        <v>70</v>
      </c>
    </row>
    <row r="32" spans="1:18" x14ac:dyDescent="0.25">
      <c r="B32" s="27" t="s">
        <v>38</v>
      </c>
      <c r="C32" s="8">
        <f>COUNTIF(C8:R27, "Yellow")</f>
        <v>0</v>
      </c>
      <c r="D32" s="8">
        <f>COUNTIF(C8:F20, "Yellow")</f>
        <v>0</v>
      </c>
      <c r="E32" s="9">
        <f>COUNTIF(G21:R27, "Yellow")</f>
        <v>0</v>
      </c>
    </row>
    <row r="33" spans="2:5" x14ac:dyDescent="0.25">
      <c r="B33" s="28" t="s">
        <v>48</v>
      </c>
      <c r="C33" s="10">
        <f>COUNTIF(C8:R27,"Red")</f>
        <v>0</v>
      </c>
      <c r="D33" s="10">
        <f>COUNTIF(C8:F20, "Red")</f>
        <v>0</v>
      </c>
      <c r="E33" s="11">
        <f>COUNTIF(G21:R27, "Red")</f>
        <v>0</v>
      </c>
    </row>
    <row r="34" spans="2:5" x14ac:dyDescent="0.25">
      <c r="B34" s="28" t="s">
        <v>49</v>
      </c>
      <c r="C34" s="10">
        <f>COUNTIF(C8:R27,"No Flag")</f>
        <v>0</v>
      </c>
      <c r="D34" s="10">
        <f>COUNTIF(C8:F20, "No Flags")</f>
        <v>0</v>
      </c>
      <c r="E34" s="11">
        <f>COUNTIF(G21:R27, "No Flags")</f>
        <v>0</v>
      </c>
    </row>
    <row r="35" spans="2:5" x14ac:dyDescent="0.25">
      <c r="B35" s="28" t="s">
        <v>43</v>
      </c>
      <c r="C35" s="10">
        <f>COUNTIF(C8:R27,"N/A")</f>
        <v>0</v>
      </c>
      <c r="D35" s="10">
        <f>COUNTIF(C8:F20, "N/A")</f>
        <v>0</v>
      </c>
      <c r="E35" s="11">
        <f>COUNTIF(G21:R27, "N/A")</f>
        <v>0</v>
      </c>
    </row>
    <row r="36" spans="2:5" x14ac:dyDescent="0.25">
      <c r="B36" s="28" t="s">
        <v>71</v>
      </c>
      <c r="C36" s="10">
        <f>(13*4)+(12*7)-C35</f>
        <v>136</v>
      </c>
      <c r="D36" s="10">
        <f>(13*4)-D35</f>
        <v>52</v>
      </c>
      <c r="E36" s="11">
        <f>(12*7)-E35</f>
        <v>84</v>
      </c>
    </row>
    <row r="37" spans="2:5" x14ac:dyDescent="0.25">
      <c r="B37" s="28" t="s">
        <v>66</v>
      </c>
      <c r="C37" s="12">
        <f>C32/C36</f>
        <v>0</v>
      </c>
      <c r="D37" s="12">
        <f>D32/D36</f>
        <v>0</v>
      </c>
      <c r="E37" s="14">
        <f>E32/E36</f>
        <v>0</v>
      </c>
    </row>
    <row r="38" spans="2:5" ht="19.149999999999999" customHeight="1" x14ac:dyDescent="0.25">
      <c r="B38" s="28" t="s">
        <v>67</v>
      </c>
      <c r="C38" s="12">
        <f>C33/C36</f>
        <v>0</v>
      </c>
      <c r="D38" s="12">
        <f>D33/D36</f>
        <v>0</v>
      </c>
      <c r="E38" s="14">
        <f>E33/E36</f>
        <v>0</v>
      </c>
    </row>
    <row r="39" spans="2:5" ht="15.75" thickBot="1" x14ac:dyDescent="0.3">
      <c r="B39" s="29" t="s">
        <v>86</v>
      </c>
      <c r="C39" s="13">
        <f>100%-SUM(C37:C38)</f>
        <v>1</v>
      </c>
      <c r="D39" s="13">
        <f>100%-SUM(D37:D38)</f>
        <v>1</v>
      </c>
      <c r="E39" s="15">
        <f>100%-SUM(E37:E38)</f>
        <v>1</v>
      </c>
    </row>
    <row r="40" spans="2:5" x14ac:dyDescent="0.25"/>
    <row r="193" spans="3:3" x14ac:dyDescent="0.25"/>
    <row r="204" spans="3:3" hidden="1" x14ac:dyDescent="0.25">
      <c r="C204" s="1" t="s">
        <v>42</v>
      </c>
    </row>
    <row r="205" spans="3:3" hidden="1" x14ac:dyDescent="0.25">
      <c r="C205" s="1" t="s">
        <v>39</v>
      </c>
    </row>
    <row r="206" spans="3:3" hidden="1" x14ac:dyDescent="0.25">
      <c r="C206" s="1" t="s">
        <v>44</v>
      </c>
    </row>
    <row r="207" spans="3:3" hidden="1" x14ac:dyDescent="0.25">
      <c r="C207" s="1" t="s">
        <v>40</v>
      </c>
    </row>
    <row r="208" spans="3:3" hidden="1" x14ac:dyDescent="0.25">
      <c r="C208" s="1" t="s">
        <v>41</v>
      </c>
    </row>
  </sheetData>
  <sheetProtection algorithmName="SHA-512" hashValue="Fm6B5/qDiHAgpqVzR/E/v1pb39YGYtcUn3Zvjvd3d1H4AhxADv0PBGU0ArmBGOGSZL05DBcbtybOMMK+AQhvdw==" saltValue="pKighZ5j/0F2yJnzJzjYaw==" spinCount="100000" sheet="1"/>
  <protectedRanges>
    <protectedRange sqref="B3 C8:F20 G11:R27" name="Range1"/>
  </protectedRanges>
  <mergeCells count="6">
    <mergeCell ref="A1:S1"/>
    <mergeCell ref="C6:F6"/>
    <mergeCell ref="G6:R6"/>
    <mergeCell ref="C21:F27"/>
    <mergeCell ref="A6:B6"/>
    <mergeCell ref="G8:R10"/>
  </mergeCells>
  <conditionalFormatting sqref="C8:F20">
    <cfRule type="containsText" dxfId="35" priority="27" operator="containsText" text="Red">
      <formula>NOT(ISERROR(SEARCH("Red",C8)))</formula>
    </cfRule>
    <cfRule type="containsText" dxfId="34" priority="28" operator="containsText" text="Yellow">
      <formula>NOT(ISERROR(SEARCH("Yellow",C8)))</formula>
    </cfRule>
  </conditionalFormatting>
  <conditionalFormatting sqref="G21">
    <cfRule type="containsText" dxfId="33" priority="23" operator="containsText" text="Red">
      <formula>NOT(ISERROR(SEARCH("Red",G21)))</formula>
    </cfRule>
  </conditionalFormatting>
  <conditionalFormatting sqref="G23">
    <cfRule type="containsText" dxfId="32" priority="21" operator="containsText" text="Red">
      <formula>NOT(ISERROR(SEARCH("Red",G23)))</formula>
    </cfRule>
  </conditionalFormatting>
  <conditionalFormatting sqref="G27">
    <cfRule type="containsText" dxfId="31" priority="17" operator="containsText" text="Red">
      <formula>NOT(ISERROR(SEARCH("Red",G27)))</formula>
    </cfRule>
  </conditionalFormatting>
  <conditionalFormatting sqref="G25:H25">
    <cfRule type="containsText" dxfId="30" priority="15" operator="containsText" text="Red">
      <formula>NOT(ISERROR(SEARCH("Red",G25)))</formula>
    </cfRule>
  </conditionalFormatting>
  <conditionalFormatting sqref="G25:I25">
    <cfRule type="containsText" dxfId="29" priority="16" operator="containsText" text="Yellow">
      <formula>NOT(ISERROR(SEARCH("Yellow",G25)))</formula>
    </cfRule>
  </conditionalFormatting>
  <conditionalFormatting sqref="G11:R20">
    <cfRule type="containsText" dxfId="28" priority="1" operator="containsText" text="Red">
      <formula>NOT(ISERROR(SEARCH("Red",G11)))</formula>
    </cfRule>
    <cfRule type="containsText" dxfId="27" priority="2" operator="containsText" text="Yellow">
      <formula>NOT(ISERROR(SEARCH("Yellow",G11)))</formula>
    </cfRule>
  </conditionalFormatting>
  <conditionalFormatting sqref="G21:R22">
    <cfRule type="containsText" dxfId="26" priority="24" operator="containsText" text="Yellow">
      <formula>NOT(ISERROR(SEARCH("Yellow",G21)))</formula>
    </cfRule>
  </conditionalFormatting>
  <conditionalFormatting sqref="G23:R24">
    <cfRule type="containsText" dxfId="25" priority="22" operator="containsText" text="Yellow">
      <formula>NOT(ISERROR(SEARCH("Yellow",G23)))</formula>
    </cfRule>
  </conditionalFormatting>
  <conditionalFormatting sqref="G26:R27">
    <cfRule type="containsText" dxfId="24" priority="18" operator="containsText" text="Yellow">
      <formula>NOT(ISERROR(SEARCH("Yellow",G26)))</formula>
    </cfRule>
  </conditionalFormatting>
  <conditionalFormatting sqref="H21:R21 G22:R22 H23:R23 G24:R24 G26:R26 H27:R27 I25 Q25:R25">
    <cfRule type="containsText" dxfId="23" priority="26" operator="containsText" text="Red">
      <formula>NOT(ISERROR(SEARCH("Red",G21)))</formula>
    </cfRule>
  </conditionalFormatting>
  <conditionalFormatting sqref="J25:P25">
    <cfRule type="containsText" dxfId="22" priority="13" operator="containsText" text="Red">
      <formula>NOT(ISERROR(SEARCH("Red",J25)))</formula>
    </cfRule>
  </conditionalFormatting>
  <conditionalFormatting sqref="J25:R25">
    <cfRule type="containsText" dxfId="21" priority="14" operator="containsText" text="Yellow">
      <formula>NOT(ISERROR(SEARCH("Yellow",J25)))</formula>
    </cfRule>
  </conditionalFormatting>
  <dataValidations count="1">
    <dataValidation type="list" allowBlank="1" showInputMessage="1" showErrorMessage="1" sqref="C8:F20 G11:R27">
      <formula1>$C$205:$C$208</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sheetPr>
  <dimension ref="A1:S208"/>
  <sheetViews>
    <sheetView zoomScaleNormal="100" workbookViewId="0">
      <selection activeCell="A28" sqref="A28:R39"/>
    </sheetView>
  </sheetViews>
  <sheetFormatPr defaultColWidth="0" defaultRowHeight="15" zeroHeight="1" x14ac:dyDescent="0.25"/>
  <cols>
    <col min="1" max="1" width="26.7109375" style="1" customWidth="1"/>
    <col min="2" max="2" width="41" style="1" customWidth="1"/>
    <col min="3" max="3" width="8.85546875" style="1" customWidth="1"/>
    <col min="4" max="4" width="10.7109375" style="1" bestFit="1" customWidth="1"/>
    <col min="5" max="5" width="9.140625" style="1" customWidth="1"/>
    <col min="6" max="6" width="9.7109375" style="1" customWidth="1"/>
    <col min="7" max="19" width="8.85546875" style="1" customWidth="1"/>
    <col min="20" max="16384" width="8.85546875" style="1" hidden="1"/>
  </cols>
  <sheetData>
    <row r="1" spans="1:19" ht="21" x14ac:dyDescent="0.35">
      <c r="A1" s="113" t="s">
        <v>51</v>
      </c>
      <c r="B1" s="113"/>
      <c r="C1" s="113"/>
      <c r="D1" s="113"/>
      <c r="E1" s="113"/>
      <c r="F1" s="113"/>
      <c r="G1" s="113"/>
      <c r="H1" s="113"/>
      <c r="I1" s="113"/>
      <c r="J1" s="113"/>
      <c r="K1" s="113"/>
      <c r="L1" s="113"/>
      <c r="M1" s="113"/>
      <c r="N1" s="113"/>
      <c r="O1" s="113"/>
      <c r="P1" s="113"/>
      <c r="Q1" s="113"/>
      <c r="R1" s="113"/>
      <c r="S1" s="113"/>
    </row>
    <row r="2" spans="1:19" ht="9" customHeight="1" x14ac:dyDescent="0.25">
      <c r="A2" s="4"/>
      <c r="B2" s="4"/>
    </row>
    <row r="3" spans="1:19" ht="31.5" x14ac:dyDescent="0.25">
      <c r="A3" s="30" t="s">
        <v>72</v>
      </c>
      <c r="B3" s="65"/>
    </row>
    <row r="4" spans="1:19" ht="15.75" x14ac:dyDescent="0.25">
      <c r="A4" s="32" t="s">
        <v>45</v>
      </c>
      <c r="B4" s="31">
        <f>'Scenario 1'!B4</f>
        <v>0</v>
      </c>
      <c r="C4" s="1" t="s">
        <v>46</v>
      </c>
    </row>
    <row r="5" spans="1:19" ht="15.75" thickBot="1" x14ac:dyDescent="0.3">
      <c r="A5" s="5"/>
      <c r="B5" s="6"/>
    </row>
    <row r="6" spans="1:19" ht="15.75" x14ac:dyDescent="0.25">
      <c r="A6" s="126"/>
      <c r="B6" s="127"/>
      <c r="C6" s="117" t="s">
        <v>64</v>
      </c>
      <c r="D6" s="118"/>
      <c r="E6" s="118"/>
      <c r="F6" s="119"/>
      <c r="G6" s="117" t="s">
        <v>65</v>
      </c>
      <c r="H6" s="118"/>
      <c r="I6" s="118"/>
      <c r="J6" s="118"/>
      <c r="K6" s="118"/>
      <c r="L6" s="118"/>
      <c r="M6" s="118"/>
      <c r="N6" s="118"/>
      <c r="O6" s="118"/>
      <c r="P6" s="118"/>
      <c r="Q6" s="118"/>
      <c r="R6" s="119"/>
    </row>
    <row r="7" spans="1:19" ht="15.75" x14ac:dyDescent="0.25">
      <c r="A7" s="21" t="s">
        <v>0</v>
      </c>
      <c r="B7" s="25" t="s">
        <v>1</v>
      </c>
      <c r="C7" s="21" t="s">
        <v>2</v>
      </c>
      <c r="D7" s="20" t="s">
        <v>3</v>
      </c>
      <c r="E7" s="20" t="s">
        <v>4</v>
      </c>
      <c r="F7" s="22" t="s">
        <v>5</v>
      </c>
      <c r="G7" s="21" t="s">
        <v>6</v>
      </c>
      <c r="H7" s="20" t="s">
        <v>7</v>
      </c>
      <c r="I7" s="20" t="s">
        <v>8</v>
      </c>
      <c r="J7" s="20" t="s">
        <v>9</v>
      </c>
      <c r="K7" s="20" t="s">
        <v>10</v>
      </c>
      <c r="L7" s="20" t="s">
        <v>11</v>
      </c>
      <c r="M7" s="20" t="s">
        <v>12</v>
      </c>
      <c r="N7" s="20" t="s">
        <v>13</v>
      </c>
      <c r="O7" s="20" t="s">
        <v>14</v>
      </c>
      <c r="P7" s="20" t="s">
        <v>15</v>
      </c>
      <c r="Q7" s="20" t="s">
        <v>16</v>
      </c>
      <c r="R7" s="22" t="s">
        <v>17</v>
      </c>
    </row>
    <row r="8" spans="1:19" x14ac:dyDescent="0.25">
      <c r="A8" s="23">
        <v>1</v>
      </c>
      <c r="B8" s="18" t="s">
        <v>18</v>
      </c>
      <c r="C8" s="56"/>
      <c r="D8" s="57"/>
      <c r="E8" s="57"/>
      <c r="F8" s="58"/>
      <c r="G8" s="128"/>
      <c r="H8" s="129"/>
      <c r="I8" s="129"/>
      <c r="J8" s="129"/>
      <c r="K8" s="129"/>
      <c r="L8" s="129"/>
      <c r="M8" s="129"/>
      <c r="N8" s="129"/>
      <c r="O8" s="129"/>
      <c r="P8" s="129"/>
      <c r="Q8" s="129"/>
      <c r="R8" s="130"/>
    </row>
    <row r="9" spans="1:19" x14ac:dyDescent="0.25">
      <c r="A9" s="17">
        <v>2</v>
      </c>
      <c r="B9" s="19" t="s">
        <v>19</v>
      </c>
      <c r="C9" s="59"/>
      <c r="D9" s="60"/>
      <c r="E9" s="60"/>
      <c r="F9" s="61"/>
      <c r="G9" s="131"/>
      <c r="H9" s="132"/>
      <c r="I9" s="132"/>
      <c r="J9" s="132"/>
      <c r="K9" s="132"/>
      <c r="L9" s="132"/>
      <c r="M9" s="132"/>
      <c r="N9" s="132"/>
      <c r="O9" s="132"/>
      <c r="P9" s="132"/>
      <c r="Q9" s="132"/>
      <c r="R9" s="133"/>
    </row>
    <row r="10" spans="1:19" x14ac:dyDescent="0.25">
      <c r="A10" s="23">
        <v>3</v>
      </c>
      <c r="B10" s="18" t="s">
        <v>20</v>
      </c>
      <c r="C10" s="59"/>
      <c r="D10" s="60"/>
      <c r="E10" s="60"/>
      <c r="F10" s="58"/>
      <c r="G10" s="134"/>
      <c r="H10" s="135"/>
      <c r="I10" s="135"/>
      <c r="J10" s="135"/>
      <c r="K10" s="135"/>
      <c r="L10" s="135"/>
      <c r="M10" s="135"/>
      <c r="N10" s="135"/>
      <c r="O10" s="135"/>
      <c r="P10" s="135"/>
      <c r="Q10" s="135"/>
      <c r="R10" s="136"/>
    </row>
    <row r="11" spans="1:19" x14ac:dyDescent="0.25">
      <c r="A11" s="17">
        <v>4</v>
      </c>
      <c r="B11" s="19" t="s">
        <v>21</v>
      </c>
      <c r="C11" s="59"/>
      <c r="D11" s="60"/>
      <c r="E11" s="60"/>
      <c r="F11" s="61"/>
      <c r="G11" s="59"/>
      <c r="H11" s="60"/>
      <c r="I11" s="57"/>
      <c r="J11" s="60"/>
      <c r="K11" s="57"/>
      <c r="L11" s="60"/>
      <c r="M11" s="57"/>
      <c r="N11" s="60"/>
      <c r="O11" s="57"/>
      <c r="P11" s="60"/>
      <c r="Q11" s="57"/>
      <c r="R11" s="58"/>
    </row>
    <row r="12" spans="1:19" x14ac:dyDescent="0.25">
      <c r="A12" s="23">
        <v>5</v>
      </c>
      <c r="B12" s="18" t="s">
        <v>22</v>
      </c>
      <c r="C12" s="56"/>
      <c r="D12" s="60"/>
      <c r="E12" s="57"/>
      <c r="F12" s="58"/>
      <c r="G12" s="56"/>
      <c r="H12" s="60"/>
      <c r="I12" s="57"/>
      <c r="J12" s="60"/>
      <c r="K12" s="57"/>
      <c r="L12" s="60"/>
      <c r="M12" s="57"/>
      <c r="N12" s="60"/>
      <c r="O12" s="57"/>
      <c r="P12" s="60"/>
      <c r="Q12" s="57"/>
      <c r="R12" s="58"/>
    </row>
    <row r="13" spans="1:19" x14ac:dyDescent="0.25">
      <c r="A13" s="17">
        <v>6</v>
      </c>
      <c r="B13" s="19" t="s">
        <v>23</v>
      </c>
      <c r="C13" s="59"/>
      <c r="D13" s="60"/>
      <c r="E13" s="60"/>
      <c r="F13" s="61"/>
      <c r="G13" s="59"/>
      <c r="H13" s="60"/>
      <c r="I13" s="60"/>
      <c r="J13" s="60"/>
      <c r="K13" s="60"/>
      <c r="L13" s="60"/>
      <c r="M13" s="60"/>
      <c r="N13" s="60"/>
      <c r="O13" s="60"/>
      <c r="P13" s="60"/>
      <c r="Q13" s="60"/>
      <c r="R13" s="61"/>
    </row>
    <row r="14" spans="1:19" x14ac:dyDescent="0.25">
      <c r="A14" s="23">
        <v>7</v>
      </c>
      <c r="B14" s="18" t="s">
        <v>24</v>
      </c>
      <c r="C14" s="59"/>
      <c r="D14" s="60"/>
      <c r="E14" s="57"/>
      <c r="F14" s="58"/>
      <c r="G14" s="59"/>
      <c r="H14" s="60"/>
      <c r="I14" s="57"/>
      <c r="J14" s="60"/>
      <c r="K14" s="57"/>
      <c r="L14" s="60"/>
      <c r="M14" s="57"/>
      <c r="N14" s="60"/>
      <c r="O14" s="57"/>
      <c r="P14" s="60"/>
      <c r="Q14" s="57"/>
      <c r="R14" s="58"/>
    </row>
    <row r="15" spans="1:19" x14ac:dyDescent="0.25">
      <c r="A15" s="17">
        <v>8</v>
      </c>
      <c r="B15" s="19" t="s">
        <v>25</v>
      </c>
      <c r="C15" s="59"/>
      <c r="D15" s="60"/>
      <c r="E15" s="60"/>
      <c r="F15" s="61"/>
      <c r="G15" s="59"/>
      <c r="H15" s="60"/>
      <c r="I15" s="60"/>
      <c r="J15" s="60"/>
      <c r="K15" s="60"/>
      <c r="L15" s="60"/>
      <c r="M15" s="60"/>
      <c r="N15" s="60"/>
      <c r="O15" s="60"/>
      <c r="P15" s="60"/>
      <c r="Q15" s="60"/>
      <c r="R15" s="61"/>
    </row>
    <row r="16" spans="1:19" x14ac:dyDescent="0.25">
      <c r="A16" s="23">
        <v>9</v>
      </c>
      <c r="B16" s="18" t="s">
        <v>26</v>
      </c>
      <c r="C16" s="59"/>
      <c r="D16" s="60"/>
      <c r="E16" s="57"/>
      <c r="F16" s="58"/>
      <c r="G16" s="59"/>
      <c r="H16" s="60"/>
      <c r="I16" s="57"/>
      <c r="J16" s="60"/>
      <c r="K16" s="57"/>
      <c r="L16" s="60"/>
      <c r="M16" s="57"/>
      <c r="N16" s="60"/>
      <c r="O16" s="57"/>
      <c r="P16" s="60"/>
      <c r="Q16" s="57"/>
      <c r="R16" s="58"/>
    </row>
    <row r="17" spans="1:18" x14ac:dyDescent="0.25">
      <c r="A17" s="17">
        <v>10</v>
      </c>
      <c r="B17" s="19" t="s">
        <v>27</v>
      </c>
      <c r="C17" s="59"/>
      <c r="D17" s="60"/>
      <c r="E17" s="60"/>
      <c r="F17" s="61"/>
      <c r="G17" s="59"/>
      <c r="H17" s="60"/>
      <c r="I17" s="60"/>
      <c r="J17" s="60"/>
      <c r="K17" s="60"/>
      <c r="L17" s="60"/>
      <c r="M17" s="60"/>
      <c r="N17" s="60"/>
      <c r="O17" s="60"/>
      <c r="P17" s="60"/>
      <c r="Q17" s="60"/>
      <c r="R17" s="61"/>
    </row>
    <row r="18" spans="1:18" x14ac:dyDescent="0.25">
      <c r="A18" s="23">
        <v>11</v>
      </c>
      <c r="B18" s="18" t="s">
        <v>28</v>
      </c>
      <c r="C18" s="59"/>
      <c r="D18" s="57"/>
      <c r="E18" s="57"/>
      <c r="F18" s="58"/>
      <c r="G18" s="59"/>
      <c r="H18" s="57"/>
      <c r="I18" s="57"/>
      <c r="J18" s="57"/>
      <c r="K18" s="57"/>
      <c r="L18" s="57"/>
      <c r="M18" s="57"/>
      <c r="N18" s="57"/>
      <c r="O18" s="57"/>
      <c r="P18" s="57"/>
      <c r="Q18" s="57"/>
      <c r="R18" s="58"/>
    </row>
    <row r="19" spans="1:18" x14ac:dyDescent="0.25">
      <c r="A19" s="17">
        <v>12</v>
      </c>
      <c r="B19" s="19" t="s">
        <v>29</v>
      </c>
      <c r="C19" s="59"/>
      <c r="D19" s="60"/>
      <c r="E19" s="60"/>
      <c r="F19" s="61"/>
      <c r="G19" s="59"/>
      <c r="H19" s="60"/>
      <c r="I19" s="60"/>
      <c r="J19" s="60"/>
      <c r="K19" s="60"/>
      <c r="L19" s="60"/>
      <c r="M19" s="60"/>
      <c r="N19" s="60"/>
      <c r="O19" s="60"/>
      <c r="P19" s="60"/>
      <c r="Q19" s="60"/>
      <c r="R19" s="61"/>
    </row>
    <row r="20" spans="1:18" x14ac:dyDescent="0.25">
      <c r="A20" s="23">
        <v>13</v>
      </c>
      <c r="B20" s="18" t="s">
        <v>30</v>
      </c>
      <c r="C20" s="56"/>
      <c r="D20" s="57"/>
      <c r="E20" s="57"/>
      <c r="F20" s="58"/>
      <c r="G20" s="56"/>
      <c r="H20" s="57"/>
      <c r="I20" s="57"/>
      <c r="J20" s="57"/>
      <c r="K20" s="57"/>
      <c r="L20" s="57"/>
      <c r="M20" s="57"/>
      <c r="N20" s="57"/>
      <c r="O20" s="57"/>
      <c r="P20" s="57"/>
      <c r="Q20" s="57"/>
      <c r="R20" s="58"/>
    </row>
    <row r="21" spans="1:18" x14ac:dyDescent="0.25">
      <c r="A21" s="23">
        <v>14</v>
      </c>
      <c r="B21" s="18" t="s">
        <v>31</v>
      </c>
      <c r="C21" s="120"/>
      <c r="D21" s="121"/>
      <c r="E21" s="121"/>
      <c r="F21" s="122"/>
      <c r="G21" s="59"/>
      <c r="H21" s="60"/>
      <c r="I21" s="60"/>
      <c r="J21" s="60"/>
      <c r="K21" s="60"/>
      <c r="L21" s="60"/>
      <c r="M21" s="60"/>
      <c r="N21" s="60"/>
      <c r="O21" s="60"/>
      <c r="P21" s="60"/>
      <c r="Q21" s="60"/>
      <c r="R21" s="61"/>
    </row>
    <row r="22" spans="1:18" x14ac:dyDescent="0.25">
      <c r="A22" s="17">
        <v>15</v>
      </c>
      <c r="B22" s="19" t="s">
        <v>32</v>
      </c>
      <c r="C22" s="120"/>
      <c r="D22" s="121"/>
      <c r="E22" s="121"/>
      <c r="F22" s="122"/>
      <c r="G22" s="56"/>
      <c r="H22" s="57"/>
      <c r="I22" s="57"/>
      <c r="J22" s="57"/>
      <c r="K22" s="57"/>
      <c r="L22" s="57"/>
      <c r="M22" s="57"/>
      <c r="N22" s="57"/>
      <c r="O22" s="57"/>
      <c r="P22" s="57"/>
      <c r="Q22" s="60"/>
      <c r="R22" s="61"/>
    </row>
    <row r="23" spans="1:18" x14ac:dyDescent="0.25">
      <c r="A23" s="23">
        <v>16</v>
      </c>
      <c r="B23" s="18" t="s">
        <v>33</v>
      </c>
      <c r="C23" s="120"/>
      <c r="D23" s="121"/>
      <c r="E23" s="121"/>
      <c r="F23" s="122"/>
      <c r="G23" s="59"/>
      <c r="H23" s="60"/>
      <c r="I23" s="60"/>
      <c r="J23" s="60"/>
      <c r="K23" s="60"/>
      <c r="L23" s="60"/>
      <c r="M23" s="60"/>
      <c r="N23" s="60"/>
      <c r="O23" s="60"/>
      <c r="P23" s="60"/>
      <c r="Q23" s="60"/>
      <c r="R23" s="61"/>
    </row>
    <row r="24" spans="1:18" x14ac:dyDescent="0.25">
      <c r="A24" s="17">
        <v>17</v>
      </c>
      <c r="B24" s="19" t="s">
        <v>34</v>
      </c>
      <c r="C24" s="120"/>
      <c r="D24" s="121"/>
      <c r="E24" s="121"/>
      <c r="F24" s="122"/>
      <c r="G24" s="56"/>
      <c r="H24" s="60"/>
      <c r="I24" s="57"/>
      <c r="J24" s="57"/>
      <c r="K24" s="60"/>
      <c r="L24" s="60"/>
      <c r="M24" s="57"/>
      <c r="N24" s="57"/>
      <c r="O24" s="57"/>
      <c r="P24" s="57"/>
      <c r="Q24" s="60"/>
      <c r="R24" s="61"/>
    </row>
    <row r="25" spans="1:18" x14ac:dyDescent="0.25">
      <c r="A25" s="23">
        <v>18</v>
      </c>
      <c r="B25" s="18" t="s">
        <v>35</v>
      </c>
      <c r="C25" s="120"/>
      <c r="D25" s="121"/>
      <c r="E25" s="121"/>
      <c r="F25" s="122"/>
      <c r="G25" s="59"/>
      <c r="H25" s="60"/>
      <c r="I25" s="60"/>
      <c r="J25" s="60"/>
      <c r="K25" s="60"/>
      <c r="L25" s="60"/>
      <c r="M25" s="60"/>
      <c r="N25" s="60"/>
      <c r="O25" s="60"/>
      <c r="P25" s="60"/>
      <c r="Q25" s="60"/>
      <c r="R25" s="61"/>
    </row>
    <row r="26" spans="1:18" x14ac:dyDescent="0.25">
      <c r="A26" s="17">
        <v>19</v>
      </c>
      <c r="B26" s="19" t="s">
        <v>36</v>
      </c>
      <c r="C26" s="120"/>
      <c r="D26" s="121"/>
      <c r="E26" s="121"/>
      <c r="F26" s="122"/>
      <c r="G26" s="56"/>
      <c r="H26" s="60"/>
      <c r="I26" s="60"/>
      <c r="J26" s="57"/>
      <c r="K26" s="60"/>
      <c r="L26" s="60"/>
      <c r="M26" s="57"/>
      <c r="N26" s="57"/>
      <c r="O26" s="57"/>
      <c r="P26" s="57"/>
      <c r="Q26" s="57"/>
      <c r="R26" s="58"/>
    </row>
    <row r="27" spans="1:18" ht="15.75" thickBot="1" x14ac:dyDescent="0.3">
      <c r="A27" s="24">
        <v>20</v>
      </c>
      <c r="B27" s="26" t="s">
        <v>37</v>
      </c>
      <c r="C27" s="123"/>
      <c r="D27" s="124"/>
      <c r="E27" s="124"/>
      <c r="F27" s="125"/>
      <c r="G27" s="62"/>
      <c r="H27" s="63"/>
      <c r="I27" s="63"/>
      <c r="J27" s="63"/>
      <c r="K27" s="63"/>
      <c r="L27" s="63"/>
      <c r="M27" s="63"/>
      <c r="N27" s="63"/>
      <c r="O27" s="63"/>
      <c r="P27" s="63"/>
      <c r="Q27" s="63"/>
      <c r="R27" s="64"/>
    </row>
    <row r="28" spans="1:18" x14ac:dyDescent="0.25">
      <c r="B28" s="84" t="s">
        <v>84</v>
      </c>
      <c r="C28" s="4">
        <f>COUNTIF(C8:C20,"yellow")</f>
        <v>0</v>
      </c>
      <c r="D28" s="4">
        <f t="shared" ref="D28:F28" si="0">COUNTIF(D8:D20,"yellow")</f>
        <v>0</v>
      </c>
      <c r="E28" s="4">
        <f t="shared" si="0"/>
        <v>0</v>
      </c>
      <c r="F28" s="4">
        <f t="shared" si="0"/>
        <v>0</v>
      </c>
      <c r="G28" s="4">
        <f>COUNTIF(G11:G27,"yellow")</f>
        <v>0</v>
      </c>
      <c r="H28" s="4">
        <f t="shared" ref="H28:R28" si="1">COUNTIF(H11:H27,"yellow")</f>
        <v>0</v>
      </c>
      <c r="I28" s="4">
        <f t="shared" si="1"/>
        <v>0</v>
      </c>
      <c r="J28" s="4">
        <f t="shared" si="1"/>
        <v>0</v>
      </c>
      <c r="K28" s="4">
        <f t="shared" si="1"/>
        <v>0</v>
      </c>
      <c r="L28" s="4">
        <f t="shared" si="1"/>
        <v>0</v>
      </c>
      <c r="M28" s="4">
        <f t="shared" si="1"/>
        <v>0</v>
      </c>
      <c r="N28" s="4">
        <f t="shared" si="1"/>
        <v>0</v>
      </c>
      <c r="O28" s="4">
        <f t="shared" si="1"/>
        <v>0</v>
      </c>
      <c r="P28" s="4">
        <f t="shared" si="1"/>
        <v>0</v>
      </c>
      <c r="Q28" s="4">
        <f t="shared" si="1"/>
        <v>0</v>
      </c>
      <c r="R28" s="4">
        <f t="shared" si="1"/>
        <v>0</v>
      </c>
    </row>
    <row r="29" spans="1:18" x14ac:dyDescent="0.25">
      <c r="B29" s="84" t="s">
        <v>85</v>
      </c>
      <c r="C29" s="4">
        <f>COUNTIF(C8:C20,"red")</f>
        <v>0</v>
      </c>
      <c r="D29" s="4">
        <f t="shared" ref="D29:F29" si="2">COUNTIF(D8:D20,"red")</f>
        <v>0</v>
      </c>
      <c r="E29" s="4">
        <f t="shared" si="2"/>
        <v>0</v>
      </c>
      <c r="F29" s="4">
        <f t="shared" si="2"/>
        <v>0</v>
      </c>
      <c r="G29" s="4">
        <f>COUNTIF(G11:G27,"red")</f>
        <v>0</v>
      </c>
      <c r="H29" s="4">
        <f t="shared" ref="H29:R29" si="3">COUNTIF(H11:H27,"red")</f>
        <v>0</v>
      </c>
      <c r="I29" s="4">
        <f t="shared" si="3"/>
        <v>0</v>
      </c>
      <c r="J29" s="4">
        <f t="shared" si="3"/>
        <v>0</v>
      </c>
      <c r="K29" s="4">
        <f t="shared" si="3"/>
        <v>0</v>
      </c>
      <c r="L29" s="4">
        <f t="shared" si="3"/>
        <v>0</v>
      </c>
      <c r="M29" s="4">
        <f t="shared" si="3"/>
        <v>0</v>
      </c>
      <c r="N29" s="4">
        <f t="shared" si="3"/>
        <v>0</v>
      </c>
      <c r="O29" s="4">
        <f t="shared" si="3"/>
        <v>0</v>
      </c>
      <c r="P29" s="4">
        <f t="shared" si="3"/>
        <v>0</v>
      </c>
      <c r="Q29" s="4">
        <f t="shared" si="3"/>
        <v>0</v>
      </c>
      <c r="R29" s="4">
        <f t="shared" si="3"/>
        <v>0</v>
      </c>
    </row>
    <row r="30" spans="1:18" x14ac:dyDescent="0.25"/>
    <row r="31" spans="1:18" ht="15.75" thickBot="1" x14ac:dyDescent="0.3">
      <c r="C31" s="7" t="s">
        <v>68</v>
      </c>
      <c r="D31" s="7" t="s">
        <v>69</v>
      </c>
      <c r="E31" s="7" t="s">
        <v>70</v>
      </c>
    </row>
    <row r="32" spans="1:18" x14ac:dyDescent="0.25">
      <c r="B32" s="27" t="s">
        <v>38</v>
      </c>
      <c r="C32" s="8">
        <f>COUNTIF(C8:R27, "Yellow")</f>
        <v>0</v>
      </c>
      <c r="D32" s="8">
        <f>COUNTIF(C8:F20, "Yellow")</f>
        <v>0</v>
      </c>
      <c r="E32" s="9">
        <f>COUNTIF(G21:R27, "Yellow")</f>
        <v>0</v>
      </c>
    </row>
    <row r="33" spans="2:5" x14ac:dyDescent="0.25">
      <c r="B33" s="28" t="s">
        <v>48</v>
      </c>
      <c r="C33" s="10">
        <f>COUNTIF(C8:R27,"Red")</f>
        <v>0</v>
      </c>
      <c r="D33" s="10">
        <f>COUNTIF(C8:F20, "Red")</f>
        <v>0</v>
      </c>
      <c r="E33" s="11">
        <f>COUNTIF(G21:R27, "Red")</f>
        <v>0</v>
      </c>
    </row>
    <row r="34" spans="2:5" x14ac:dyDescent="0.25">
      <c r="B34" s="28" t="s">
        <v>49</v>
      </c>
      <c r="C34" s="10">
        <f>COUNTIF(C8:R27,"No Flag")</f>
        <v>0</v>
      </c>
      <c r="D34" s="10">
        <f>COUNTIF(C8:F20, "No Flags")</f>
        <v>0</v>
      </c>
      <c r="E34" s="11">
        <f>COUNTIF(G21:R27, "No Flags")</f>
        <v>0</v>
      </c>
    </row>
    <row r="35" spans="2:5" x14ac:dyDescent="0.25">
      <c r="B35" s="28" t="s">
        <v>43</v>
      </c>
      <c r="C35" s="10">
        <f>COUNTIF(C8:R27,"N/A")</f>
        <v>0</v>
      </c>
      <c r="D35" s="10">
        <f>COUNTIF(C8:F20, "N/A")</f>
        <v>0</v>
      </c>
      <c r="E35" s="11">
        <f>COUNTIF(G21:R27, "N/A")</f>
        <v>0</v>
      </c>
    </row>
    <row r="36" spans="2:5" x14ac:dyDescent="0.25">
      <c r="B36" s="28" t="s">
        <v>71</v>
      </c>
      <c r="C36" s="10">
        <f>(13*4)+(12*7)-C35</f>
        <v>136</v>
      </c>
      <c r="D36" s="10">
        <f>(13*4)-D35</f>
        <v>52</v>
      </c>
      <c r="E36" s="11">
        <f>(12*7)-E35</f>
        <v>84</v>
      </c>
    </row>
    <row r="37" spans="2:5" x14ac:dyDescent="0.25">
      <c r="B37" s="28" t="s">
        <v>66</v>
      </c>
      <c r="C37" s="12">
        <f>C32/C36</f>
        <v>0</v>
      </c>
      <c r="D37" s="12">
        <f>D32/D36</f>
        <v>0</v>
      </c>
      <c r="E37" s="14">
        <f>E32/E36</f>
        <v>0</v>
      </c>
    </row>
    <row r="38" spans="2:5" x14ac:dyDescent="0.25">
      <c r="B38" s="28" t="s">
        <v>67</v>
      </c>
      <c r="C38" s="12">
        <f>C33/C36</f>
        <v>0</v>
      </c>
      <c r="D38" s="12">
        <f>D33/D36</f>
        <v>0</v>
      </c>
      <c r="E38" s="14">
        <f>E33/E36</f>
        <v>0</v>
      </c>
    </row>
    <row r="39" spans="2:5" ht="15.75" thickBot="1" x14ac:dyDescent="0.3">
      <c r="B39" s="29" t="s">
        <v>86</v>
      </c>
      <c r="C39" s="13">
        <f>100%-SUM(C37:C38)</f>
        <v>1</v>
      </c>
      <c r="D39" s="13">
        <f>100%-SUM(D37:D38)</f>
        <v>1</v>
      </c>
      <c r="E39" s="15">
        <f>100%-SUM(E37:E38)</f>
        <v>1</v>
      </c>
    </row>
    <row r="40" spans="2:5" x14ac:dyDescent="0.25"/>
    <row r="193" spans="3:3" x14ac:dyDescent="0.25"/>
    <row r="204" spans="3:3" hidden="1" x14ac:dyDescent="0.25">
      <c r="C204" s="1" t="s">
        <v>42</v>
      </c>
    </row>
    <row r="205" spans="3:3" hidden="1" x14ac:dyDescent="0.25">
      <c r="C205" s="1" t="s">
        <v>39</v>
      </c>
    </row>
    <row r="206" spans="3:3" hidden="1" x14ac:dyDescent="0.25">
      <c r="C206" s="1" t="s">
        <v>44</v>
      </c>
    </row>
    <row r="207" spans="3:3" hidden="1" x14ac:dyDescent="0.25">
      <c r="C207" s="1" t="s">
        <v>40</v>
      </c>
    </row>
    <row r="208" spans="3:3" hidden="1" x14ac:dyDescent="0.25">
      <c r="C208" s="1" t="s">
        <v>41</v>
      </c>
    </row>
  </sheetData>
  <sheetProtection algorithmName="SHA-512" hashValue="rLig5vnZ+7ga/xFGlIHIm9q0smJatqRY338CLYO6iJkbisFqFCxbkeyWhO66T1WuhgNzq4rAl5kK0dDdOW7F0A==" saltValue="aXzlLN28roeXH3ZZFj7LQw==" spinCount="100000" sheet="1"/>
  <protectedRanges>
    <protectedRange sqref="B3 C8:F20 G11:R27" name="Range1"/>
  </protectedRanges>
  <mergeCells count="6">
    <mergeCell ref="A1:S1"/>
    <mergeCell ref="C6:F6"/>
    <mergeCell ref="G6:R6"/>
    <mergeCell ref="C21:F27"/>
    <mergeCell ref="A6:B6"/>
    <mergeCell ref="G8:R10"/>
  </mergeCells>
  <conditionalFormatting sqref="C8:F20">
    <cfRule type="containsText" dxfId="17" priority="27" operator="containsText" text="Red">
      <formula>NOT(ISERROR(SEARCH("Red",C8)))</formula>
    </cfRule>
    <cfRule type="containsText" dxfId="16" priority="28" operator="containsText" text="Yellow">
      <formula>NOT(ISERROR(SEARCH("Yellow",C8)))</formula>
    </cfRule>
  </conditionalFormatting>
  <conditionalFormatting sqref="G21">
    <cfRule type="containsText" dxfId="15" priority="23" operator="containsText" text="Red">
      <formula>NOT(ISERROR(SEARCH("Red",G21)))</formula>
    </cfRule>
  </conditionalFormatting>
  <conditionalFormatting sqref="G23">
    <cfRule type="containsText" dxfId="14" priority="21" operator="containsText" text="Red">
      <formula>NOT(ISERROR(SEARCH("Red",G23)))</formula>
    </cfRule>
  </conditionalFormatting>
  <conditionalFormatting sqref="G27">
    <cfRule type="containsText" dxfId="13" priority="17" operator="containsText" text="Red">
      <formula>NOT(ISERROR(SEARCH("Red",G27)))</formula>
    </cfRule>
  </conditionalFormatting>
  <conditionalFormatting sqref="G25:H25">
    <cfRule type="containsText" dxfId="12" priority="15" operator="containsText" text="Red">
      <formula>NOT(ISERROR(SEARCH("Red",G25)))</formula>
    </cfRule>
  </conditionalFormatting>
  <conditionalFormatting sqref="G25:I25">
    <cfRule type="containsText" dxfId="11" priority="16" operator="containsText" text="Yellow">
      <formula>NOT(ISERROR(SEARCH("Yellow",G25)))</formula>
    </cfRule>
  </conditionalFormatting>
  <conditionalFormatting sqref="G11:R20">
    <cfRule type="containsText" dxfId="10" priority="1" operator="containsText" text="Red">
      <formula>NOT(ISERROR(SEARCH("Red",G11)))</formula>
    </cfRule>
    <cfRule type="containsText" dxfId="9" priority="2" operator="containsText" text="Yellow">
      <formula>NOT(ISERROR(SEARCH("Yellow",G11)))</formula>
    </cfRule>
  </conditionalFormatting>
  <conditionalFormatting sqref="G21:R22">
    <cfRule type="containsText" dxfId="8" priority="24" operator="containsText" text="Yellow">
      <formula>NOT(ISERROR(SEARCH("Yellow",G21)))</formula>
    </cfRule>
  </conditionalFormatting>
  <conditionalFormatting sqref="G23:R24">
    <cfRule type="containsText" dxfId="7" priority="22" operator="containsText" text="Yellow">
      <formula>NOT(ISERROR(SEARCH("Yellow",G23)))</formula>
    </cfRule>
  </conditionalFormatting>
  <conditionalFormatting sqref="G26:R27">
    <cfRule type="containsText" dxfId="6" priority="18" operator="containsText" text="Yellow">
      <formula>NOT(ISERROR(SEARCH("Yellow",G26)))</formula>
    </cfRule>
  </conditionalFormatting>
  <conditionalFormatting sqref="H21:R21 G22:R22 H23:R23 G24:R24 G26:R26 H27:R27 I25 Q25:R25">
    <cfRule type="containsText" dxfId="5" priority="26" operator="containsText" text="Red">
      <formula>NOT(ISERROR(SEARCH("Red",G21)))</formula>
    </cfRule>
  </conditionalFormatting>
  <conditionalFormatting sqref="J25:P25">
    <cfRule type="containsText" dxfId="4" priority="13" operator="containsText" text="Red">
      <formula>NOT(ISERROR(SEARCH("Red",J25)))</formula>
    </cfRule>
  </conditionalFormatting>
  <conditionalFormatting sqref="J25:R25">
    <cfRule type="containsText" dxfId="3" priority="14" operator="containsText" text="Yellow">
      <formula>NOT(ISERROR(SEARCH("Yellow",J25)))</formula>
    </cfRule>
  </conditionalFormatting>
  <dataValidations count="1">
    <dataValidation type="list" allowBlank="1" showInputMessage="1" showErrorMessage="1" sqref="C8:F20 G11:R27">
      <formula1>$C$205:$C$208</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sheetPr>
  <dimension ref="A1:R46"/>
  <sheetViews>
    <sheetView workbookViewId="0">
      <selection activeCell="C6" sqref="C6"/>
    </sheetView>
  </sheetViews>
  <sheetFormatPr defaultColWidth="0" defaultRowHeight="14.45" customHeight="1" zeroHeight="1" x14ac:dyDescent="0.25"/>
  <cols>
    <col min="1" max="1" width="18.85546875" style="1" bestFit="1" customWidth="1"/>
    <col min="2" max="2" width="19" style="1" bestFit="1" customWidth="1"/>
    <col min="3" max="5" width="12.42578125" style="1" customWidth="1"/>
    <col min="6" max="8" width="8.85546875" style="1" customWidth="1"/>
    <col min="9" max="9" width="9.85546875" style="1" customWidth="1"/>
    <col min="10" max="18" width="8.85546875" style="1" customWidth="1"/>
    <col min="19" max="16384" width="8.85546875" style="1" hidden="1"/>
  </cols>
  <sheetData>
    <row r="1" spans="1:18" ht="25.15" customHeight="1" x14ac:dyDescent="0.35">
      <c r="A1" s="113" t="s">
        <v>54</v>
      </c>
      <c r="B1" s="113"/>
      <c r="C1" s="113"/>
      <c r="D1" s="113"/>
      <c r="E1" s="113"/>
      <c r="F1" s="113"/>
      <c r="G1" s="113"/>
      <c r="H1" s="113"/>
      <c r="I1" s="113"/>
      <c r="J1" s="113"/>
      <c r="K1" s="113"/>
      <c r="L1" s="113"/>
      <c r="M1" s="113"/>
      <c r="N1" s="113"/>
      <c r="O1" s="113"/>
      <c r="P1" s="113"/>
      <c r="Q1" s="113"/>
      <c r="R1" s="113"/>
    </row>
    <row r="2" spans="1:18" ht="15" x14ac:dyDescent="0.25">
      <c r="A2" s="16" t="s">
        <v>63</v>
      </c>
      <c r="B2" s="16"/>
      <c r="C2" s="3" t="str">
        <f>IF(ISBLANK('Scenario 1'!B4),"",'Scenario 1'!B4)</f>
        <v/>
      </c>
    </row>
    <row r="3" spans="1:18" ht="4.9000000000000004" customHeight="1" thickBot="1" x14ac:dyDescent="0.3"/>
    <row r="4" spans="1:18" ht="15" x14ac:dyDescent="0.25">
      <c r="A4" s="140"/>
      <c r="B4" s="141"/>
      <c r="C4" s="33" t="s">
        <v>47</v>
      </c>
      <c r="D4" s="33" t="s">
        <v>50</v>
      </c>
      <c r="E4" s="38" t="s">
        <v>51</v>
      </c>
    </row>
    <row r="5" spans="1:18" ht="15.75" thickBot="1" x14ac:dyDescent="0.3">
      <c r="A5" s="142"/>
      <c r="B5" s="143"/>
      <c r="C5" s="34" t="str">
        <f>IF(ISBLANK('Scenario 1'!B3),"-",'Scenario 1'!B3)</f>
        <v>-</v>
      </c>
      <c r="D5" s="34" t="str">
        <f>IF(ISBLANK('Scenario 2'!B3),"-",'Scenario 2'!B3)</f>
        <v>-</v>
      </c>
      <c r="E5" s="39" t="str">
        <f>IF(ISBLANK('Scenario 3'!B3),"-",'Scenario 3'!B3)</f>
        <v>-</v>
      </c>
    </row>
    <row r="6" spans="1:18" ht="15" x14ac:dyDescent="0.25">
      <c r="A6" s="144" t="s">
        <v>69</v>
      </c>
      <c r="B6" s="43" t="s">
        <v>52</v>
      </c>
      <c r="C6" s="35" t="str">
        <f>IF(C5="-","-",'Scenario 1'!D37)</f>
        <v>-</v>
      </c>
      <c r="D6" s="35" t="str">
        <f>IF(D5="-","-",'Scenario 2'!D37)</f>
        <v>-</v>
      </c>
      <c r="E6" s="40" t="str">
        <f>IF(E5="-","-",'Scenario 3'!D37)</f>
        <v>-</v>
      </c>
    </row>
    <row r="7" spans="1:18" ht="15" x14ac:dyDescent="0.25">
      <c r="A7" s="145"/>
      <c r="B7" s="44" t="s">
        <v>53</v>
      </c>
      <c r="C7" s="36" t="str">
        <f>IF(C5="-","-",'Scenario 1'!D38)</f>
        <v>-</v>
      </c>
      <c r="D7" s="36" t="str">
        <f>IF(D5="-","-",'Scenario 2'!D38)</f>
        <v>-</v>
      </c>
      <c r="E7" s="41" t="str">
        <f>IF(E5="-","-",'Scenario 3'!D38)</f>
        <v>-</v>
      </c>
    </row>
    <row r="8" spans="1:18" ht="15.75" thickBot="1" x14ac:dyDescent="0.3">
      <c r="A8" s="146"/>
      <c r="B8" s="45" t="s">
        <v>87</v>
      </c>
      <c r="C8" s="37" t="str">
        <f>IF(C5="-","-",'Scenario 1'!D39)</f>
        <v>-</v>
      </c>
      <c r="D8" s="37" t="str">
        <f>IF(D5="-","-",'Scenario 2'!D39)</f>
        <v>-</v>
      </c>
      <c r="E8" s="42" t="str">
        <f>IF(E5="-","-",'Scenario 3'!D39)</f>
        <v>-</v>
      </c>
    </row>
    <row r="9" spans="1:18" ht="15" x14ac:dyDescent="0.25">
      <c r="A9" s="144" t="s">
        <v>70</v>
      </c>
      <c r="B9" s="43" t="s">
        <v>52</v>
      </c>
      <c r="C9" s="35" t="str">
        <f>IF(C5="-","-",'Scenario 1'!E37)</f>
        <v>-</v>
      </c>
      <c r="D9" s="35" t="str">
        <f>IF(D5="-","-",'Scenario 2'!E37)</f>
        <v>-</v>
      </c>
      <c r="E9" s="40" t="str">
        <f>IF(E5="-","-",'Scenario 3'!E37)</f>
        <v>-</v>
      </c>
    </row>
    <row r="10" spans="1:18" ht="15" x14ac:dyDescent="0.25">
      <c r="A10" s="145"/>
      <c r="B10" s="44" t="s">
        <v>53</v>
      </c>
      <c r="C10" s="36" t="str">
        <f>IF(C5="-","-",'Scenario 1'!E38)</f>
        <v>-</v>
      </c>
      <c r="D10" s="36" t="str">
        <f>IF(D5="-","-",'Scenario 2'!E38)</f>
        <v>-</v>
      </c>
      <c r="E10" s="41" t="str">
        <f>IF(E5="-","-",'Scenario 3'!E38)</f>
        <v>-</v>
      </c>
    </row>
    <row r="11" spans="1:18" ht="15.75" thickBot="1" x14ac:dyDescent="0.3">
      <c r="A11" s="146"/>
      <c r="B11" s="45" t="s">
        <v>87</v>
      </c>
      <c r="C11" s="37" t="str">
        <f>IF(C5="-","-",'Scenario 1'!E39)</f>
        <v>-</v>
      </c>
      <c r="D11" s="37" t="str">
        <f>IF(D5="-","-",'Scenario 2'!E39)</f>
        <v>-</v>
      </c>
      <c r="E11" s="42" t="str">
        <f>IF(E5="-","-",'Scenario 3'!E39)</f>
        <v>-</v>
      </c>
    </row>
    <row r="12" spans="1:18" ht="15" x14ac:dyDescent="0.25">
      <c r="A12" s="137" t="s">
        <v>68</v>
      </c>
      <c r="B12" s="46" t="s">
        <v>52</v>
      </c>
      <c r="C12" s="47" t="str">
        <f>IF(C5="-","-",'Scenario 1'!C37)</f>
        <v>-</v>
      </c>
      <c r="D12" s="47" t="str">
        <f>IF(D5="-","-",'Scenario 2'!C37)</f>
        <v>-</v>
      </c>
      <c r="E12" s="48" t="str">
        <f>IF(E5="-","-",'Scenario 3'!C37)</f>
        <v>-</v>
      </c>
    </row>
    <row r="13" spans="1:18" ht="15" x14ac:dyDescent="0.25">
      <c r="A13" s="138"/>
      <c r="B13" s="49" t="s">
        <v>53</v>
      </c>
      <c r="C13" s="50" t="str">
        <f>IF(C5="-","-",'Scenario 1'!C38)</f>
        <v>-</v>
      </c>
      <c r="D13" s="50" t="str">
        <f>IF(D5="-","-",'Scenario 2'!C38)</f>
        <v>-</v>
      </c>
      <c r="E13" s="51" t="str">
        <f>IF(E5="-","-",'Scenario 3'!C38)</f>
        <v>-</v>
      </c>
    </row>
    <row r="14" spans="1:18" ht="15.75" thickBot="1" x14ac:dyDescent="0.3">
      <c r="A14" s="139"/>
      <c r="B14" s="45" t="s">
        <v>87</v>
      </c>
      <c r="C14" s="52" t="str">
        <f>IF(C5="-","-",'Scenario 1'!C39)</f>
        <v>-</v>
      </c>
      <c r="D14" s="52" t="str">
        <f>IF(D5="-","-",'Scenario 2'!C39)</f>
        <v>-</v>
      </c>
      <c r="E14" s="53" t="str">
        <f>IF(E5="-","-",'Scenario 3'!C39)</f>
        <v>-</v>
      </c>
    </row>
    <row r="15" spans="1:18" ht="15" x14ac:dyDescent="0.25"/>
    <row r="16" spans="1:18"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sheetData>
  <sheetProtection algorithmName="SHA-512" hashValue="aYWOpZdC+eQURASnkaKwRxtFYnEuKD21KYv2eVY4BoUHiKpLpSrxreJiF544daKUnBOpc7G1VPtEbjfdh8sEUw==" saltValue="NUZVo+7edGm90K2A2UxRSg==" spinCount="100000" sheet="1"/>
  <mergeCells count="5">
    <mergeCell ref="A12:A14"/>
    <mergeCell ref="A4:B5"/>
    <mergeCell ref="A6:A8"/>
    <mergeCell ref="A9:A11"/>
    <mergeCell ref="A1:R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Instructions</vt:lpstr>
      <vt:lpstr>Introduction</vt:lpstr>
      <vt:lpstr>Scenario 1</vt:lpstr>
      <vt:lpstr>Scenario 2</vt:lpstr>
      <vt:lpstr>Scenario 3</vt: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Kaitlyn Schaffer</dc:creator>
  <cp:lastModifiedBy>Ryan Hoyt</cp:lastModifiedBy>
  <dcterms:created xsi:type="dcterms:W3CDTF">2022-09-02T19:35:42Z</dcterms:created>
  <dcterms:modified xsi:type="dcterms:W3CDTF">2025-02-11T13:24:58Z</dcterms:modified>
</cp:coreProperties>
</file>