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330432\Documents\Bridge Rating\Templates\"/>
    </mc:Choice>
  </mc:AlternateContent>
  <workbookProtection workbookAlgorithmName="SHA-512" workbookHashValue="/Jku/rPhdAOtEqdRWHC5dXng5AAOI/UgTa4g/HQAoaMPD7xIc2FxQ2PXuM83t4AHRjpPpUed04XiUqJshf/MZQ==" workbookSaltValue="i5Opug/JOFaQWg0kYFjRZw==" workbookSpinCount="100000" lockStructure="1"/>
  <bookViews>
    <workbookView xWindow="0" yWindow="0" windowWidth="28800" windowHeight="12885"/>
  </bookViews>
  <sheets>
    <sheet name="Summary Sheet" sheetId="1" r:id="rId1"/>
  </sheets>
  <definedNames>
    <definedName name="_xlnm.Print_Area" localSheetId="0">'Summary Sheet'!$A$1:$J$60</definedName>
  </definedNames>
  <calcPr calcId="162913"/>
</workbook>
</file>

<file path=xl/calcChain.xml><?xml version="1.0" encoding="utf-8"?>
<calcChain xmlns="http://schemas.openxmlformats.org/spreadsheetml/2006/main">
  <c r="L26" i="1" l="1"/>
  <c r="I18" i="1" l="1"/>
  <c r="J18" i="1"/>
  <c r="I19" i="1" l="1"/>
  <c r="G16" i="1"/>
  <c r="D48" i="1" l="1"/>
  <c r="M38" i="1" l="1"/>
  <c r="P55" i="1" s="1"/>
  <c r="R55" i="1" s="1"/>
  <c r="L38" i="1"/>
  <c r="O55" i="1" s="1"/>
  <c r="Q55" i="1" s="1"/>
  <c r="D38" i="1"/>
  <c r="O43" i="1" s="1"/>
  <c r="M37" i="1"/>
  <c r="P54" i="1" s="1"/>
  <c r="R54" i="1" s="1"/>
  <c r="L37" i="1"/>
  <c r="H37" i="1"/>
  <c r="M34" i="1"/>
  <c r="L34" i="1"/>
  <c r="H34" i="1"/>
  <c r="P34" i="1" s="1"/>
  <c r="D34" i="1"/>
  <c r="O34" i="1" s="1"/>
  <c r="M33" i="1"/>
  <c r="L33" i="1"/>
  <c r="D33" i="1" s="1"/>
  <c r="O33" i="1" s="1"/>
  <c r="H33" i="1"/>
  <c r="P33" i="1" s="1"/>
  <c r="M32" i="1"/>
  <c r="L32" i="1"/>
  <c r="D32" i="1" s="1"/>
  <c r="O32" i="1" s="1"/>
  <c r="H32" i="1"/>
  <c r="P32" i="1" s="1"/>
  <c r="M31" i="1"/>
  <c r="H31" i="1" s="1"/>
  <c r="P31" i="1" s="1"/>
  <c r="L31" i="1"/>
  <c r="D31" i="1" s="1"/>
  <c r="O31" i="1" s="1"/>
  <c r="M30" i="1"/>
  <c r="L30" i="1"/>
  <c r="D30" i="1" s="1"/>
  <c r="O30" i="1" s="1"/>
  <c r="H30" i="1"/>
  <c r="P30" i="1" s="1"/>
  <c r="M29" i="1"/>
  <c r="L29" i="1"/>
  <c r="H29" i="1"/>
  <c r="P29" i="1" s="1"/>
  <c r="D29" i="1"/>
  <c r="O29" i="1" s="1"/>
  <c r="M28" i="1"/>
  <c r="H28" i="1" s="1"/>
  <c r="P28" i="1" s="1"/>
  <c r="L28" i="1"/>
  <c r="D28" i="1" s="1"/>
  <c r="O28" i="1" s="1"/>
  <c r="M27" i="1"/>
  <c r="L27" i="1"/>
  <c r="D27" i="1" s="1"/>
  <c r="O27" i="1" s="1"/>
  <c r="H27" i="1"/>
  <c r="P27" i="1" s="1"/>
  <c r="M26" i="1"/>
  <c r="H26" i="1" s="1"/>
  <c r="P26" i="1" s="1"/>
  <c r="D26" i="1"/>
  <c r="G17" i="1"/>
  <c r="H38" i="1" l="1"/>
  <c r="P43" i="1" s="1"/>
  <c r="D37" i="1"/>
  <c r="O56" i="1" s="1"/>
  <c r="Q56" i="1" s="1"/>
  <c r="O54" i="1"/>
  <c r="Q54" i="1" s="1"/>
  <c r="P42" i="1"/>
  <c r="O26" i="1"/>
  <c r="O36" i="1" s="1"/>
  <c r="O38" i="1" s="1"/>
  <c r="C42" i="1"/>
  <c r="O35" i="1"/>
  <c r="O37" i="1" s="1"/>
  <c r="C43" i="1"/>
  <c r="D43" i="1"/>
  <c r="D42" i="1"/>
  <c r="P56" i="1" l="1"/>
  <c r="R56" i="1" s="1"/>
  <c r="Q57" i="1" s="1"/>
  <c r="O45" i="1" s="1"/>
  <c r="O42" i="1"/>
  <c r="O44" i="1" s="1"/>
  <c r="D44" i="1"/>
  <c r="O39" i="1"/>
  <c r="D45" i="1" l="1"/>
</calcChain>
</file>

<file path=xl/sharedStrings.xml><?xml version="1.0" encoding="utf-8"?>
<sst xmlns="http://schemas.openxmlformats.org/spreadsheetml/2006/main" count="303" uniqueCount="205">
  <si>
    <t>Bridge Load Rating Summary Sheet</t>
  </si>
  <si>
    <t>Bridge Data</t>
  </si>
  <si>
    <t>District</t>
  </si>
  <si>
    <t>Bridge Name</t>
  </si>
  <si>
    <t>Parish</t>
  </si>
  <si>
    <t>Recall Number</t>
  </si>
  <si>
    <t>Inspection Date</t>
  </si>
  <si>
    <t>Disticts</t>
  </si>
  <si>
    <t>02-Bridge City</t>
  </si>
  <si>
    <t>03-Lafayette</t>
  </si>
  <si>
    <t>04-Bossier City</t>
  </si>
  <si>
    <t>05-Monroe</t>
  </si>
  <si>
    <t>07-Lake Charles</t>
  </si>
  <si>
    <t>08-Alexandria</t>
  </si>
  <si>
    <t>58-Chase</t>
  </si>
  <si>
    <t>61-Baton Rouge</t>
  </si>
  <si>
    <t>62-Hammond</t>
  </si>
  <si>
    <t>Route</t>
  </si>
  <si>
    <t>Year Built</t>
  </si>
  <si>
    <t>26-Jefferson</t>
  </si>
  <si>
    <t>01-Acadia</t>
  </si>
  <si>
    <t>07-Bienville</t>
  </si>
  <si>
    <t>18-E. Carroll</t>
  </si>
  <si>
    <t>02-Allen</t>
  </si>
  <si>
    <t>05-Avoyelles</t>
  </si>
  <si>
    <t>11-Caldwell</t>
  </si>
  <si>
    <t>03-Ascension</t>
  </si>
  <si>
    <t>32-Livingston</t>
  </si>
  <si>
    <t>Bridge Posting</t>
  </si>
  <si>
    <t>Design Load</t>
  </si>
  <si>
    <t>Deck</t>
  </si>
  <si>
    <t>29-Lafourche</t>
  </si>
  <si>
    <t>20-Evangeline</t>
  </si>
  <si>
    <t>08-Bossier</t>
  </si>
  <si>
    <t>25-Jackson</t>
  </si>
  <si>
    <t>06-Beauregard</t>
  </si>
  <si>
    <t>22-Grant</t>
  </si>
  <si>
    <t>13-Catahoula</t>
  </si>
  <si>
    <t>04-Assumption</t>
  </si>
  <si>
    <t>46-St. Helena</t>
  </si>
  <si>
    <t>Bridge Type</t>
  </si>
  <si>
    <t>Roadway Width</t>
  </si>
  <si>
    <t>Super</t>
  </si>
  <si>
    <t>36-Orleans</t>
  </si>
  <si>
    <t>23-Iberia</t>
  </si>
  <si>
    <t>09-Caddo</t>
  </si>
  <si>
    <t>31-Lincoln</t>
  </si>
  <si>
    <t>10-Calcasieu</t>
  </si>
  <si>
    <t>35-Natchitoches</t>
  </si>
  <si>
    <t>15-Concordia</t>
  </si>
  <si>
    <t>17-E. Baton Rouge</t>
  </si>
  <si>
    <t>48-St. John the Baptist</t>
  </si>
  <si>
    <t>Bridge Length</t>
  </si>
  <si>
    <t>Plan Location</t>
  </si>
  <si>
    <t>Sub</t>
  </si>
  <si>
    <t>38-Plaquemines</t>
  </si>
  <si>
    <t>28-Lafayette</t>
  </si>
  <si>
    <t>14-Claiborne</t>
  </si>
  <si>
    <t>33-Madison</t>
  </si>
  <si>
    <t>12-Cameron</t>
  </si>
  <si>
    <t>40-Rapides</t>
  </si>
  <si>
    <t>21-Franklin</t>
  </si>
  <si>
    <t>19-E. Feliciana</t>
  </si>
  <si>
    <t>52-St. Tammany</t>
  </si>
  <si>
    <t>Standard Plan</t>
  </si>
  <si>
    <t>-</t>
  </si>
  <si>
    <t>44-St. Bernard</t>
  </si>
  <si>
    <t>49-St. Landry</t>
  </si>
  <si>
    <t>16-DeSoto</t>
  </si>
  <si>
    <t>34-Morehouse</t>
  </si>
  <si>
    <t>27-Jefferson Davis</t>
  </si>
  <si>
    <t>43-Sabine</t>
  </si>
  <si>
    <t>30-LaSalle</t>
  </si>
  <si>
    <t>24-Iberville</t>
  </si>
  <si>
    <t>53-Tangipahoa</t>
  </si>
  <si>
    <t>45-St. Charles</t>
  </si>
  <si>
    <t>50-St. Martin</t>
  </si>
  <si>
    <t>41-Red River</t>
  </si>
  <si>
    <t>37-Ouachita</t>
  </si>
  <si>
    <t xml:space="preserve"> </t>
  </si>
  <si>
    <t>58-Vernon</t>
  </si>
  <si>
    <t>54-Tensas</t>
  </si>
  <si>
    <t>39-Pointe Coupee</t>
  </si>
  <si>
    <t>59-Washington</t>
  </si>
  <si>
    <t>Bridge/Culvert Load Rating Summary</t>
  </si>
  <si>
    <t>55-Terrebonne</t>
  </si>
  <si>
    <t>51-St. Mary</t>
  </si>
  <si>
    <t>60-Webster</t>
  </si>
  <si>
    <t>42-Richland</t>
  </si>
  <si>
    <t>64-Winn</t>
  </si>
  <si>
    <t>47-St. James</t>
  </si>
  <si>
    <t>57-Vermilion</t>
  </si>
  <si>
    <t>56-Union</t>
  </si>
  <si>
    <t>Dead Load</t>
  </si>
  <si>
    <t>LRFR Evaluation Factors</t>
  </si>
  <si>
    <t>Traffic</t>
  </si>
  <si>
    <t>62-W. Carroll</t>
  </si>
  <si>
    <t>Wearing Surface Thickness (in)</t>
  </si>
  <si>
    <r>
      <rPr>
        <sz val="12"/>
        <color theme="1"/>
        <rFont val="Arial"/>
        <family val="2"/>
      </rPr>
      <t>Condition Factor, super (ɸ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)</t>
    </r>
  </si>
  <si>
    <t>ADTT (one way)</t>
  </si>
  <si>
    <t>61-W. Baton Rouge</t>
  </si>
  <si>
    <t>Wearing Surface Type</t>
  </si>
  <si>
    <r>
      <rPr>
        <sz val="12"/>
        <color theme="1"/>
        <rFont val="Arial"/>
        <family val="2"/>
      </rPr>
      <t>Condition Factor, sub (ɸ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)</t>
    </r>
  </si>
  <si>
    <t>63-W. Feliciana</t>
  </si>
  <si>
    <t>Non-Structural Attachments</t>
  </si>
  <si>
    <r>
      <rPr>
        <sz val="12"/>
        <color theme="1"/>
        <rFont val="Arial"/>
        <family val="2"/>
      </rPr>
      <t>System Factor, super (ɸ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>)</t>
    </r>
  </si>
  <si>
    <t>Fill Thickness (in)</t>
  </si>
  <si>
    <r>
      <rPr>
        <sz val="12"/>
        <color theme="1"/>
        <rFont val="Arial"/>
        <family val="2"/>
      </rPr>
      <t>System Factor, sub (ɸ</t>
    </r>
    <r>
      <rPr>
        <vertAlign val="subscript"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>)</t>
    </r>
  </si>
  <si>
    <t>Vehicle Type</t>
  </si>
  <si>
    <t>GVW (kips)</t>
  </si>
  <si>
    <t>Superstructure/Deck/Culvert</t>
  </si>
  <si>
    <t>Substructure</t>
  </si>
  <si>
    <t>Rating Factor</t>
  </si>
  <si>
    <t>Posting Weight (tons)</t>
  </si>
  <si>
    <t>Controlling Member</t>
  </si>
  <si>
    <t>Controlling Load Effect</t>
  </si>
  <si>
    <t>HL-93 (INV)</t>
  </si>
  <si>
    <t>N/A</t>
  </si>
  <si>
    <t>HL-93 (OPR)</t>
  </si>
  <si>
    <t>Posting Weight</t>
  </si>
  <si>
    <t>For Posting Sign</t>
  </si>
  <si>
    <t>LADV-11(INV)</t>
  </si>
  <si>
    <t>SUP</t>
  </si>
  <si>
    <t>SUB</t>
  </si>
  <si>
    <t>SUPER</t>
  </si>
  <si>
    <t>Type 3</t>
  </si>
  <si>
    <t>Closed</t>
  </si>
  <si>
    <t>LA Type 3S2</t>
  </si>
  <si>
    <t>3</t>
  </si>
  <si>
    <t>Type 3-3</t>
  </si>
  <si>
    <t>Type 33</t>
  </si>
  <si>
    <t>5</t>
  </si>
  <si>
    <t>LA Type 6</t>
  </si>
  <si>
    <t>10-15</t>
  </si>
  <si>
    <t>LA Type 8</t>
  </si>
  <si>
    <t>15-25</t>
  </si>
  <si>
    <t>SU4</t>
  </si>
  <si>
    <t>SU 4</t>
  </si>
  <si>
    <t>20-35</t>
  </si>
  <si>
    <t>SU5</t>
  </si>
  <si>
    <t>SU 5</t>
  </si>
  <si>
    <t>25-40</t>
  </si>
  <si>
    <t>SU6</t>
  </si>
  <si>
    <t>SU 6</t>
  </si>
  <si>
    <t>25-XX</t>
  </si>
  <si>
    <t>SU7</t>
  </si>
  <si>
    <t>SU 7</t>
  </si>
  <si>
    <t>30-XX</t>
  </si>
  <si>
    <t>Lane-Type I</t>
  </si>
  <si>
    <t>GB_MIN</t>
  </si>
  <si>
    <t>35-XX</t>
  </si>
  <si>
    <t>Lane Type II</t>
  </si>
  <si>
    <t>GA_MIN</t>
  </si>
  <si>
    <t>No Limit</t>
  </si>
  <si>
    <t>EV2</t>
  </si>
  <si>
    <t>GB Sign</t>
  </si>
  <si>
    <t>EV3</t>
  </si>
  <si>
    <t>GA Sign</t>
  </si>
  <si>
    <t>* Informational purposes only</t>
  </si>
  <si>
    <t>Posted Sign:</t>
  </si>
  <si>
    <t>For EV Posting Sign</t>
  </si>
  <si>
    <t>Posting Analysis Summary</t>
  </si>
  <si>
    <t>PV-Single</t>
  </si>
  <si>
    <t>PV-Comb</t>
  </si>
  <si>
    <t>Superstructure</t>
  </si>
  <si>
    <t>As-Design Rating:</t>
  </si>
  <si>
    <t>EV_MIN</t>
  </si>
  <si>
    <t>QC/QA</t>
  </si>
  <si>
    <t>Rated By:</t>
  </si>
  <si>
    <t>Checked By:</t>
  </si>
  <si>
    <t>Design Project Number:</t>
  </si>
  <si>
    <t>QA By:</t>
  </si>
  <si>
    <t>Rating Software:</t>
  </si>
  <si>
    <t>Date Rated:</t>
  </si>
  <si>
    <t>NOTES</t>
  </si>
  <si>
    <t>Districts</t>
  </si>
  <si>
    <t>Single</t>
  </si>
  <si>
    <t>Tandem</t>
  </si>
  <si>
    <t>Gross</t>
  </si>
  <si>
    <t>15T Single
28T Tandem
40T Gross</t>
  </si>
  <si>
    <t>11T Single
21T Tandem
30T Gross</t>
  </si>
  <si>
    <t>7T Single
14T Tandem
20T Gross</t>
  </si>
  <si>
    <t>Controlling Legal Load Rating Factor:</t>
  </si>
  <si>
    <t>Recommended EV Posting Load:</t>
  </si>
  <si>
    <t>Recommended Legal Posting Load:</t>
  </si>
  <si>
    <t>Channel</t>
  </si>
  <si>
    <t>Culvert</t>
  </si>
  <si>
    <t>ADT</t>
  </si>
  <si>
    <t>Functional Class</t>
  </si>
  <si>
    <t>Func</t>
  </si>
  <si>
    <t>ADTT%</t>
  </si>
  <si>
    <t>Dir.%</t>
  </si>
  <si>
    <t>Truck%  |  Dir.%</t>
  </si>
  <si>
    <t>Std Plan Yr | Rev</t>
  </si>
  <si>
    <t>1 - Interstate</t>
  </si>
  <si>
    <t>3 - Princ. Arterial - Other</t>
  </si>
  <si>
    <t>7 - Local</t>
  </si>
  <si>
    <t>6 - Minor Collector</t>
  </si>
  <si>
    <t>5 - Major Collector</t>
  </si>
  <si>
    <t>4 - Minor Arterial</t>
  </si>
  <si>
    <t>2 - Princ. Arterial - Fwy/Expwy</t>
  </si>
  <si>
    <t>5T Single
7T Tandem
10T Gross</t>
  </si>
  <si>
    <t>5T Single7T Tandem10T Gross</t>
  </si>
  <si>
    <t>-- Single
21T Tandem
30T Gross</t>
  </si>
  <si>
    <t>-- Single
28T Tandem
40T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</si>
</sst>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\ &quot;ft.&quot;"/>
    <numFmt numFmtId="165" formatCode="0.0"/>
    <numFmt numFmtId="166" formatCode="0.000"/>
    <numFmt numFmtId="167" formatCode="0.0&quot;*&quot;"/>
    <numFmt numFmtId="168" formatCode="0.00&quot;*&quot;"/>
    <numFmt numFmtId="169" formatCode="0.0#\ &quot;ft.&quot;"/>
  </numFmts>
  <fonts count="27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Arial"/>
      <family val="2"/>
    </font>
    <font>
      <sz val="12"/>
      <name val="Calibri"/>
      <family val="2"/>
    </font>
    <font>
      <u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00FF"/>
      <name val="Arial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.5"/>
      <color theme="1"/>
      <name val="Arial"/>
      <family val="2"/>
    </font>
    <font>
      <sz val="11.5"/>
      <name val="Calibri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E4BC"/>
        <bgColor rgb="FFD8E4BC"/>
      </patternFill>
    </fill>
    <fill>
      <patternFill patternType="solid">
        <fgColor rgb="FFDAEEF6"/>
        <bgColor rgb="FFDAEEF6"/>
      </patternFill>
    </fill>
    <fill>
      <patternFill patternType="solid">
        <fgColor rgb="FFC1E5F7"/>
        <bgColor rgb="FFC1E5F7"/>
      </patternFill>
    </fill>
    <fill>
      <patternFill patternType="solid">
        <fgColor rgb="FFE4DFEC"/>
        <bgColor rgb="FFE4DFEC"/>
      </patternFill>
    </fill>
    <fill>
      <patternFill patternType="solid">
        <fgColor rgb="FFEDDFF5"/>
        <bgColor rgb="FFEDDFF5"/>
      </patternFill>
    </fill>
    <fill>
      <patternFill patternType="solid">
        <fgColor rgb="FFF2DCDB"/>
        <bgColor rgb="FFF2DCDB"/>
      </patternFill>
    </fill>
    <fill>
      <patternFill patternType="solid">
        <fgColor rgb="FFFFDED9"/>
        <bgColor rgb="FFFFDED9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/>
    <xf numFmtId="0" fontId="3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17" xfId="0" applyFont="1" applyBorder="1"/>
    <xf numFmtId="166" fontId="12" fillId="5" borderId="21" xfId="0" applyNumberFormat="1" applyFont="1" applyFill="1" applyBorder="1" applyAlignment="1">
      <alignment horizontal="center"/>
    </xf>
    <xf numFmtId="166" fontId="12" fillId="5" borderId="2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5" borderId="23" xfId="0" applyNumberFormat="1" applyFont="1" applyFill="1" applyBorder="1" applyAlignment="1">
      <alignment horizontal="center"/>
    </xf>
    <xf numFmtId="2" fontId="12" fillId="5" borderId="24" xfId="0" applyNumberFormat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65" fontId="8" fillId="6" borderId="26" xfId="0" applyNumberFormat="1" applyFont="1" applyFill="1" applyBorder="1" applyAlignment="1">
      <alignment horizontal="center"/>
    </xf>
    <xf numFmtId="166" fontId="12" fillId="7" borderId="27" xfId="0" applyNumberFormat="1" applyFont="1" applyFill="1" applyBorder="1" applyAlignment="1">
      <alignment horizontal="center"/>
    </xf>
    <xf numFmtId="166" fontId="12" fillId="7" borderId="28" xfId="0" applyNumberFormat="1" applyFont="1" applyFill="1" applyBorder="1" applyAlignment="1">
      <alignment horizontal="center"/>
    </xf>
    <xf numFmtId="2" fontId="12" fillId="7" borderId="23" xfId="0" applyNumberFormat="1" applyFont="1" applyFill="1" applyBorder="1" applyAlignment="1">
      <alignment horizontal="center"/>
    </xf>
    <xf numFmtId="2" fontId="12" fillId="7" borderId="24" xfId="0" applyNumberFormat="1" applyFont="1" applyFill="1" applyBorder="1" applyAlignment="1">
      <alignment horizontal="center"/>
    </xf>
    <xf numFmtId="165" fontId="1" fillId="4" borderId="26" xfId="0" applyNumberFormat="1" applyFont="1" applyFill="1" applyBorder="1" applyAlignment="1">
      <alignment horizontal="center"/>
    </xf>
    <xf numFmtId="166" fontId="12" fillId="5" borderId="27" xfId="0" applyNumberFormat="1" applyFont="1" applyFill="1" applyBorder="1" applyAlignment="1">
      <alignment horizontal="center"/>
    </xf>
    <xf numFmtId="166" fontId="12" fillId="5" borderId="28" xfId="0" applyNumberFormat="1" applyFont="1" applyFill="1" applyBorder="1" applyAlignment="1">
      <alignment horizontal="center"/>
    </xf>
    <xf numFmtId="166" fontId="12" fillId="0" borderId="30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2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" fillId="8" borderId="26" xfId="0" applyNumberFormat="1" applyFont="1" applyFill="1" applyBorder="1" applyAlignment="1">
      <alignment horizontal="center"/>
    </xf>
    <xf numFmtId="166" fontId="12" fillId="9" borderId="27" xfId="0" applyNumberFormat="1" applyFont="1" applyFill="1" applyBorder="1" applyAlignment="1">
      <alignment horizontal="center"/>
    </xf>
    <xf numFmtId="166" fontId="12" fillId="9" borderId="28" xfId="0" applyNumberFormat="1" applyFont="1" applyFill="1" applyBorder="1" applyAlignment="1">
      <alignment horizontal="center"/>
    </xf>
    <xf numFmtId="1" fontId="12" fillId="0" borderId="31" xfId="0" applyNumberFormat="1" applyFont="1" applyBorder="1"/>
    <xf numFmtId="0" fontId="12" fillId="0" borderId="0" xfId="0" applyFont="1"/>
    <xf numFmtId="165" fontId="12" fillId="0" borderId="8" xfId="0" applyNumberFormat="1" applyFont="1" applyBorder="1"/>
    <xf numFmtId="165" fontId="1" fillId="8" borderId="32" xfId="0" applyNumberFormat="1" applyFont="1" applyFill="1" applyBorder="1" applyAlignment="1">
      <alignment horizontal="center"/>
    </xf>
    <xf numFmtId="166" fontId="12" fillId="9" borderId="35" xfId="0" applyNumberFormat="1" applyFont="1" applyFill="1" applyBorder="1" applyAlignment="1">
      <alignment horizontal="center"/>
    </xf>
    <xf numFmtId="166" fontId="12" fillId="9" borderId="36" xfId="0" applyNumberFormat="1" applyFont="1" applyFill="1" applyBorder="1" applyAlignment="1">
      <alignment horizontal="center"/>
    </xf>
    <xf numFmtId="0" fontId="12" fillId="0" borderId="8" xfId="0" applyFont="1" applyBorder="1"/>
    <xf numFmtId="0" fontId="3" fillId="10" borderId="38" xfId="0" applyFont="1" applyFill="1" applyBorder="1" applyAlignment="1">
      <alignment horizontal="center"/>
    </xf>
    <xf numFmtId="49" fontId="3" fillId="10" borderId="39" xfId="0" applyNumberFormat="1" applyFont="1" applyFill="1" applyBorder="1"/>
    <xf numFmtId="0" fontId="12" fillId="0" borderId="4" xfId="0" applyFont="1" applyBorder="1"/>
    <xf numFmtId="0" fontId="12" fillId="0" borderId="40" xfId="0" applyFont="1" applyBorder="1"/>
    <xf numFmtId="168" fontId="15" fillId="8" borderId="26" xfId="0" applyNumberFormat="1" applyFont="1" applyFill="1" applyBorder="1" applyAlignment="1">
      <alignment horizontal="center"/>
    </xf>
    <xf numFmtId="168" fontId="15" fillId="8" borderId="29" xfId="0" applyNumberFormat="1" applyFont="1" applyFill="1" applyBorder="1" applyAlignment="1">
      <alignment horizontal="center"/>
    </xf>
    <xf numFmtId="0" fontId="3" fillId="10" borderId="29" xfId="0" applyFont="1" applyFill="1" applyBorder="1"/>
    <xf numFmtId="0" fontId="18" fillId="0" borderId="28" xfId="0" applyFont="1" applyBorder="1"/>
    <xf numFmtId="0" fontId="18" fillId="2" borderId="9" xfId="0" applyFont="1" applyFill="1" applyBorder="1"/>
    <xf numFmtId="0" fontId="18" fillId="0" borderId="9" xfId="0" applyFont="1" applyBorder="1"/>
    <xf numFmtId="0" fontId="19" fillId="0" borderId="28" xfId="0" applyFont="1" applyBorder="1"/>
    <xf numFmtId="0" fontId="21" fillId="0" borderId="28" xfId="0" applyFont="1" applyBorder="1"/>
    <xf numFmtId="0" fontId="18" fillId="2" borderId="41" xfId="0" applyFont="1" applyFill="1" applyBorder="1"/>
    <xf numFmtId="0" fontId="20" fillId="11" borderId="41" xfId="0" applyFont="1" applyFill="1" applyBorder="1"/>
    <xf numFmtId="0" fontId="18" fillId="0" borderId="41" xfId="0" applyFont="1" applyBorder="1"/>
    <xf numFmtId="0" fontId="18" fillId="0" borderId="41" xfId="0" applyFont="1" applyBorder="1" applyAlignment="1"/>
    <xf numFmtId="2" fontId="18" fillId="0" borderId="41" xfId="0" applyNumberFormat="1" applyFont="1" applyBorder="1"/>
    <xf numFmtId="0" fontId="18" fillId="0" borderId="0" xfId="0" quotePrefix="1" applyFont="1"/>
    <xf numFmtId="0" fontId="22" fillId="0" borderId="0" xfId="0" applyFont="1" applyAlignment="1">
      <alignment horizontal="right"/>
    </xf>
    <xf numFmtId="0" fontId="3" fillId="0" borderId="41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43" xfId="0" applyFont="1" applyBorder="1" applyAlignment="1"/>
    <xf numFmtId="0" fontId="0" fillId="0" borderId="28" xfId="0" applyFont="1" applyBorder="1" applyAlignment="1"/>
    <xf numFmtId="0" fontId="1" fillId="0" borderId="28" xfId="0" applyFont="1" applyBorder="1"/>
    <xf numFmtId="0" fontId="0" fillId="0" borderId="44" xfId="0" applyFont="1" applyBorder="1" applyAlignment="1"/>
    <xf numFmtId="2" fontId="0" fillId="0" borderId="41" xfId="0" applyNumberFormat="1" applyFont="1" applyBorder="1" applyAlignment="1">
      <alignment horizontal="center"/>
    </xf>
    <xf numFmtId="167" fontId="0" fillId="0" borderId="4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26" xfId="0" applyFont="1" applyBorder="1" applyAlignment="1">
      <alignment horizontal="center"/>
    </xf>
    <xf numFmtId="0" fontId="1" fillId="0" borderId="50" xfId="0" applyFont="1" applyBorder="1"/>
    <xf numFmtId="0" fontId="1" fillId="0" borderId="29" xfId="0" applyFont="1" applyBorder="1"/>
    <xf numFmtId="0" fontId="1" fillId="0" borderId="51" xfId="0" applyFont="1" applyBorder="1"/>
    <xf numFmtId="0" fontId="8" fillId="0" borderId="9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1" fillId="0" borderId="53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55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4" borderId="57" xfId="0" applyFont="1" applyFill="1" applyBorder="1" applyAlignment="1">
      <alignment horizontal="left"/>
    </xf>
    <xf numFmtId="165" fontId="1" fillId="4" borderId="19" xfId="0" applyNumberFormat="1" applyFont="1" applyFill="1" applyBorder="1" applyAlignment="1">
      <alignment horizontal="center"/>
    </xf>
    <xf numFmtId="0" fontId="8" fillId="6" borderId="53" xfId="0" applyFont="1" applyFill="1" applyBorder="1" applyAlignment="1">
      <alignment horizontal="left"/>
    </xf>
    <xf numFmtId="0" fontId="1" fillId="4" borderId="53" xfId="0" applyFont="1" applyFill="1" applyBorder="1" applyAlignment="1">
      <alignment horizontal="left"/>
    </xf>
    <xf numFmtId="165" fontId="1" fillId="0" borderId="26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left"/>
    </xf>
    <xf numFmtId="0" fontId="1" fillId="8" borderId="55" xfId="0" applyFont="1" applyFill="1" applyBorder="1" applyAlignment="1">
      <alignment horizontal="left"/>
    </xf>
    <xf numFmtId="0" fontId="1" fillId="0" borderId="54" xfId="0" applyFont="1" applyBorder="1"/>
    <xf numFmtId="0" fontId="1" fillId="0" borderId="62" xfId="0" applyFont="1" applyBorder="1"/>
    <xf numFmtId="0" fontId="14" fillId="0" borderId="28" xfId="0" applyFont="1" applyBorder="1" applyAlignment="1">
      <alignment horizontal="center"/>
    </xf>
    <xf numFmtId="0" fontId="1" fillId="0" borderId="26" xfId="0" applyFont="1" applyBorder="1"/>
    <xf numFmtId="0" fontId="12" fillId="0" borderId="28" xfId="0" applyFont="1" applyBorder="1"/>
    <xf numFmtId="0" fontId="0" fillId="0" borderId="62" xfId="0" applyFont="1" applyBorder="1" applyAlignment="1"/>
    <xf numFmtId="0" fontId="13" fillId="0" borderId="62" xfId="0" applyFont="1" applyBorder="1" applyAlignment="1">
      <alignment horizontal="left"/>
    </xf>
    <xf numFmtId="1" fontId="1" fillId="0" borderId="29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1" fillId="3" borderId="7" xfId="0" applyNumberFormat="1" applyFont="1" applyFill="1" applyBorder="1" applyAlignment="1" applyProtection="1">
      <alignment horizontal="center"/>
      <protection locked="0"/>
    </xf>
    <xf numFmtId="2" fontId="11" fillId="3" borderId="9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 vertical="center"/>
      <protection locked="0"/>
    </xf>
    <xf numFmtId="2" fontId="11" fillId="3" borderId="18" xfId="0" applyNumberFormat="1" applyFont="1" applyFill="1" applyBorder="1" applyAlignment="1" applyProtection="1">
      <alignment horizontal="center"/>
      <protection locked="0"/>
    </xf>
    <xf numFmtId="2" fontId="11" fillId="0" borderId="7" xfId="0" applyNumberFormat="1" applyFont="1" applyBorder="1" applyAlignment="1" applyProtection="1">
      <alignment horizontal="center"/>
      <protection locked="0"/>
    </xf>
    <xf numFmtId="2" fontId="11" fillId="3" borderId="33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8" fillId="0" borderId="51" xfId="0" applyFont="1" applyBorder="1" applyAlignment="1" applyProtection="1">
      <alignment horizontal="center"/>
      <protection locked="0"/>
    </xf>
    <xf numFmtId="0" fontId="8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left"/>
    </xf>
    <xf numFmtId="0" fontId="0" fillId="0" borderId="0" xfId="0" applyFont="1" applyAlignment="1"/>
    <xf numFmtId="0" fontId="7" fillId="0" borderId="0" xfId="0" applyFont="1" applyAlignment="1"/>
    <xf numFmtId="0" fontId="1" fillId="0" borderId="67" xfId="0" applyFont="1" applyBorder="1" applyAlignment="1">
      <alignment horizontal="left"/>
    </xf>
    <xf numFmtId="0" fontId="1" fillId="0" borderId="67" xfId="0" applyFont="1" applyFill="1" applyBorder="1" applyAlignment="1">
      <alignment horizontal="left"/>
    </xf>
    <xf numFmtId="0" fontId="1" fillId="0" borderId="45" xfId="0" applyFont="1" applyBorder="1"/>
    <xf numFmtId="0" fontId="1" fillId="0" borderId="70" xfId="0" applyFont="1" applyBorder="1" applyAlignment="1">
      <alignment horizontal="left"/>
    </xf>
    <xf numFmtId="0" fontId="1" fillId="0" borderId="75" xfId="0" applyFont="1" applyBorder="1"/>
    <xf numFmtId="0" fontId="1" fillId="0" borderId="77" xfId="0" applyFont="1" applyBorder="1"/>
    <xf numFmtId="0" fontId="1" fillId="0" borderId="78" xfId="0" applyFont="1" applyBorder="1" applyAlignment="1" applyProtection="1">
      <alignment horizontal="center"/>
      <protection locked="0"/>
    </xf>
    <xf numFmtId="0" fontId="1" fillId="0" borderId="79" xfId="0" applyFont="1" applyBorder="1" applyAlignment="1" applyProtection="1">
      <alignment horizontal="center"/>
      <protection locked="0"/>
    </xf>
    <xf numFmtId="0" fontId="1" fillId="0" borderId="83" xfId="0" applyFont="1" applyBorder="1" applyAlignment="1"/>
    <xf numFmtId="0" fontId="1" fillId="0" borderId="80" xfId="0" applyFont="1" applyBorder="1" applyAlignment="1" applyProtection="1">
      <alignment horizontal="left"/>
    </xf>
    <xf numFmtId="49" fontId="1" fillId="0" borderId="26" xfId="0" applyNumberFormat="1" applyFont="1" applyBorder="1" applyAlignment="1" applyProtection="1">
      <alignment horizontal="center"/>
      <protection hidden="1"/>
    </xf>
    <xf numFmtId="0" fontId="1" fillId="4" borderId="26" xfId="0" applyFont="1" applyFill="1" applyBorder="1" applyAlignment="1" applyProtection="1">
      <alignment horizontal="center"/>
      <protection hidden="1"/>
    </xf>
    <xf numFmtId="0" fontId="1" fillId="6" borderId="26" xfId="0" applyFont="1" applyFill="1" applyBorder="1" applyAlignment="1" applyProtection="1">
      <alignment horizontal="center"/>
      <protection hidden="1"/>
    </xf>
    <xf numFmtId="167" fontId="1" fillId="8" borderId="31" xfId="0" applyNumberFormat="1" applyFont="1" applyFill="1" applyBorder="1" applyAlignment="1" applyProtection="1">
      <alignment horizontal="center"/>
      <protection hidden="1"/>
    </xf>
    <xf numFmtId="167" fontId="1" fillId="8" borderId="34" xfId="0" applyNumberFormat="1" applyFont="1" applyFill="1" applyBorder="1" applyAlignment="1" applyProtection="1">
      <alignment horizontal="center"/>
      <protection hidden="1"/>
    </xf>
    <xf numFmtId="165" fontId="1" fillId="4" borderId="37" xfId="0" applyNumberFormat="1" applyFont="1" applyFill="1" applyBorder="1" applyAlignment="1" applyProtection="1">
      <alignment horizontal="center"/>
      <protection hidden="1"/>
    </xf>
    <xf numFmtId="165" fontId="8" fillId="6" borderId="31" xfId="0" applyNumberFormat="1" applyFont="1" applyFill="1" applyBorder="1" applyAlignment="1" applyProtection="1">
      <alignment horizontal="center"/>
      <protection hidden="1"/>
    </xf>
    <xf numFmtId="165" fontId="1" fillId="4" borderId="31" xfId="0" applyNumberFormat="1" applyFont="1" applyFill="1" applyBorder="1" applyAlignment="1" applyProtection="1">
      <alignment horizontal="center"/>
      <protection hidden="1"/>
    </xf>
    <xf numFmtId="165" fontId="1" fillId="4" borderId="29" xfId="0" applyNumberFormat="1" applyFont="1" applyFill="1" applyBorder="1" applyAlignment="1" applyProtection="1">
      <alignment horizontal="center"/>
      <protection hidden="1"/>
    </xf>
    <xf numFmtId="2" fontId="1" fillId="0" borderId="29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Alignment="1"/>
    <xf numFmtId="0" fontId="12" fillId="0" borderId="45" xfId="0" applyFont="1" applyBorder="1"/>
    <xf numFmtId="0" fontId="3" fillId="0" borderId="46" xfId="0" applyFont="1" applyBorder="1" applyAlignment="1">
      <alignment horizontal="center"/>
    </xf>
    <xf numFmtId="0" fontId="12" fillId="0" borderId="87" xfId="0" applyFont="1" applyBorder="1"/>
    <xf numFmtId="0" fontId="12" fillId="0" borderId="88" xfId="0" applyFont="1" applyBorder="1"/>
    <xf numFmtId="0" fontId="12" fillId="0" borderId="5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8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89" xfId="0" applyFont="1" applyBorder="1" applyAlignment="1">
      <alignment horizontal="left" wrapText="1"/>
    </xf>
    <xf numFmtId="0" fontId="12" fillId="0" borderId="62" xfId="0" applyFont="1" applyBorder="1" applyAlignment="1">
      <alignment horizontal="center"/>
    </xf>
    <xf numFmtId="167" fontId="15" fillId="0" borderId="28" xfId="0" applyNumberFormat="1" applyFont="1" applyBorder="1" applyAlignment="1">
      <alignment horizontal="center"/>
    </xf>
    <xf numFmtId="0" fontId="3" fillId="10" borderId="50" xfId="0" applyFont="1" applyFill="1" applyBorder="1" applyAlignment="1">
      <alignment horizontal="center"/>
    </xf>
    <xf numFmtId="0" fontId="12" fillId="0" borderId="75" xfId="0" applyFont="1" applyBorder="1"/>
    <xf numFmtId="0" fontId="12" fillId="0" borderId="78" xfId="0" applyFont="1" applyBorder="1"/>
    <xf numFmtId="0" fontId="12" fillId="0" borderId="90" xfId="0" applyFont="1" applyBorder="1" applyAlignment="1">
      <alignment horizontal="center"/>
    </xf>
    <xf numFmtId="0" fontId="12" fillId="0" borderId="91" xfId="0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92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26" fillId="0" borderId="86" xfId="0" applyNumberFormat="1" applyFont="1" applyBorder="1" applyAlignment="1" applyProtection="1">
      <alignment horizontal="center" vertical="center"/>
      <protection locked="0" hidden="1"/>
    </xf>
    <xf numFmtId="0" fontId="0" fillId="0" borderId="28" xfId="0" applyFont="1" applyBorder="1" applyAlignment="1"/>
    <xf numFmtId="0" fontId="0" fillId="0" borderId="41" xfId="0" applyBorder="1" applyAlignment="1">
      <alignment horizontal="center"/>
    </xf>
    <xf numFmtId="0" fontId="0" fillId="0" borderId="95" xfId="0" applyFont="1" applyBorder="1" applyAlignment="1">
      <alignment horizontal="center"/>
    </xf>
    <xf numFmtId="0" fontId="0" fillId="0" borderId="89" xfId="0" applyFont="1" applyBorder="1" applyAlignment="1">
      <alignment horizontal="center" wrapText="1"/>
    </xf>
    <xf numFmtId="0" fontId="19" fillId="0" borderId="96" xfId="0" applyFont="1" applyBorder="1"/>
    <xf numFmtId="0" fontId="12" fillId="0" borderId="89" xfId="0" quotePrefix="1" applyFont="1" applyBorder="1" applyAlignment="1">
      <alignment horizontal="left" wrapText="1"/>
    </xf>
    <xf numFmtId="2" fontId="1" fillId="0" borderId="26" xfId="0" applyNumberFormat="1" applyFont="1" applyBorder="1" applyAlignment="1" applyProtection="1">
      <alignment horizontal="center"/>
      <protection locked="0" hidden="1"/>
    </xf>
    <xf numFmtId="2" fontId="1" fillId="0" borderId="29" xfId="0" applyNumberFormat="1" applyFont="1" applyBorder="1" applyAlignment="1" applyProtection="1">
      <alignment horizontal="center"/>
      <protection hidden="1"/>
    </xf>
    <xf numFmtId="0" fontId="8" fillId="0" borderId="52" xfId="0" applyFont="1" applyBorder="1" applyAlignment="1">
      <alignment horizontal="center"/>
    </xf>
    <xf numFmtId="0" fontId="5" fillId="0" borderId="53" xfId="0" applyFont="1" applyBorder="1"/>
    <xf numFmtId="0" fontId="8" fillId="0" borderId="24" xfId="0" applyFont="1" applyBorder="1" applyAlignment="1">
      <alignment horizontal="center" wrapText="1"/>
    </xf>
    <xf numFmtId="0" fontId="5" fillId="0" borderId="6" xfId="0" applyFont="1" applyBorder="1"/>
    <xf numFmtId="0" fontId="9" fillId="0" borderId="9" xfId="0" applyFont="1" applyBorder="1" applyAlignment="1">
      <alignment horizontal="center"/>
    </xf>
    <xf numFmtId="0" fontId="5" fillId="0" borderId="29" xfId="0" applyFont="1" applyBorder="1"/>
    <xf numFmtId="0" fontId="5" fillId="0" borderId="2" xfId="0" applyFont="1" applyBorder="1"/>
    <xf numFmtId="0" fontId="1" fillId="0" borderId="9" xfId="0" applyFont="1" applyBorder="1" applyAlignment="1">
      <alignment horizontal="left"/>
    </xf>
    <xf numFmtId="0" fontId="1" fillId="0" borderId="26" xfId="0" applyFont="1" applyBorder="1" applyAlignment="1" applyProtection="1">
      <alignment horizontal="center"/>
      <protection locked="0" hidden="1"/>
    </xf>
    <xf numFmtId="0" fontId="5" fillId="0" borderId="59" xfId="0" applyFont="1" applyBorder="1" applyAlignment="1" applyProtection="1">
      <alignment horizontal="center"/>
      <protection locked="0" hidden="1"/>
    </xf>
    <xf numFmtId="0" fontId="1" fillId="0" borderId="50" xfId="0" applyFont="1" applyBorder="1" applyAlignment="1">
      <alignment horizontal="left"/>
    </xf>
    <xf numFmtId="0" fontId="10" fillId="0" borderId="9" xfId="0" applyFont="1" applyBorder="1" applyAlignment="1">
      <alignment horizontal="center" wrapText="1"/>
    </xf>
    <xf numFmtId="0" fontId="5" fillId="0" borderId="51" xfId="0" applyFont="1" applyBorder="1"/>
    <xf numFmtId="0" fontId="1" fillId="0" borderId="50" xfId="0" applyFont="1" applyBorder="1" applyAlignment="1" applyProtection="1">
      <alignment horizontal="left"/>
      <protection locked="0"/>
    </xf>
    <xf numFmtId="0" fontId="5" fillId="0" borderId="29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0" fontId="1" fillId="0" borderId="64" xfId="0" applyFont="1" applyBorder="1" applyAlignment="1" applyProtection="1">
      <alignment horizontal="left"/>
      <protection locked="0"/>
    </xf>
    <xf numFmtId="0" fontId="5" fillId="0" borderId="65" xfId="0" applyFont="1" applyBorder="1" applyProtection="1">
      <protection locked="0"/>
    </xf>
    <xf numFmtId="0" fontId="5" fillId="0" borderId="66" xfId="0" applyFont="1" applyBorder="1" applyProtection="1"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5" fillId="0" borderId="26" xfId="0" applyFont="1" applyBorder="1" applyProtection="1"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left"/>
    </xf>
    <xf numFmtId="0" fontId="5" fillId="0" borderId="26" xfId="0" applyFont="1" applyBorder="1"/>
    <xf numFmtId="14" fontId="1" fillId="0" borderId="42" xfId="0" applyNumberFormat="1" applyFont="1" applyBorder="1" applyAlignment="1" applyProtection="1">
      <alignment horizontal="left"/>
      <protection locked="0"/>
    </xf>
    <xf numFmtId="0" fontId="5" fillId="0" borderId="42" xfId="0" applyFont="1" applyBorder="1" applyProtection="1">
      <protection locked="0"/>
    </xf>
    <xf numFmtId="0" fontId="12" fillId="0" borderId="10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1" fillId="0" borderId="29" xfId="0" applyFont="1" applyBorder="1" applyAlignment="1" applyProtection="1">
      <alignment horizontal="center"/>
      <protection locked="0"/>
    </xf>
    <xf numFmtId="0" fontId="24" fillId="0" borderId="63" xfId="0" applyFont="1" applyBorder="1" applyAlignment="1">
      <alignment horizontal="left"/>
    </xf>
    <xf numFmtId="0" fontId="25" fillId="0" borderId="42" xfId="0" applyFont="1" applyBorder="1"/>
    <xf numFmtId="0" fontId="1" fillId="0" borderId="53" xfId="0" applyFont="1" applyBorder="1" applyAlignment="1" applyProtection="1">
      <alignment horizontal="left"/>
      <protection locked="0"/>
    </xf>
    <xf numFmtId="0" fontId="5" fillId="0" borderId="59" xfId="0" applyFont="1" applyBorder="1" applyProtection="1">
      <protection locked="0"/>
    </xf>
    <xf numFmtId="0" fontId="1" fillId="0" borderId="68" xfId="0" applyFont="1" applyBorder="1" applyAlignment="1" applyProtection="1">
      <alignment horizontal="center"/>
      <protection locked="0"/>
    </xf>
    <xf numFmtId="0" fontId="5" fillId="0" borderId="74" xfId="0" applyFont="1" applyBorder="1" applyAlignment="1" applyProtection="1">
      <alignment horizontal="center"/>
      <protection locked="0"/>
    </xf>
    <xf numFmtId="0" fontId="1" fillId="0" borderId="84" xfId="0" applyFont="1" applyBorder="1" applyAlignment="1" applyProtection="1">
      <alignment horizontal="center"/>
      <protection locked="0" hidden="1"/>
    </xf>
    <xf numFmtId="0" fontId="5" fillId="0" borderId="85" xfId="0" applyFont="1" applyBorder="1" applyProtection="1">
      <protection locked="0" hidden="1"/>
    </xf>
    <xf numFmtId="164" fontId="1" fillId="0" borderId="29" xfId="0" applyNumberFormat="1" applyFont="1" applyBorder="1" applyAlignment="1" applyProtection="1">
      <alignment horizontal="center"/>
      <protection locked="0"/>
    </xf>
    <xf numFmtId="0" fontId="1" fillId="0" borderId="65" xfId="0" applyFont="1" applyBorder="1" applyAlignment="1" applyProtection="1">
      <alignment horizontal="center"/>
      <protection locked="0"/>
    </xf>
    <xf numFmtId="0" fontId="5" fillId="0" borderId="76" xfId="0" applyFont="1" applyBorder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8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68" xfId="0" applyFont="1" applyBorder="1" applyProtection="1">
      <protection locked="0"/>
    </xf>
    <xf numFmtId="0" fontId="5" fillId="0" borderId="69" xfId="0" applyFont="1" applyBorder="1" applyProtection="1">
      <protection locked="0"/>
    </xf>
    <xf numFmtId="0" fontId="1" fillId="0" borderId="82" xfId="0" applyFont="1" applyBorder="1" applyAlignment="1" applyProtection="1">
      <alignment horizontal="center"/>
    </xf>
    <xf numFmtId="0" fontId="1" fillId="0" borderId="81" xfId="0" applyFont="1" applyBorder="1" applyAlignment="1" applyProtection="1">
      <alignment horizontal="center"/>
    </xf>
    <xf numFmtId="0" fontId="1" fillId="0" borderId="74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5" fillId="0" borderId="51" xfId="0" applyFont="1" applyBorder="1" applyAlignment="1" applyProtection="1">
      <alignment vertical="center"/>
      <protection locked="0" hidden="1"/>
    </xf>
    <xf numFmtId="0" fontId="1" fillId="0" borderId="69" xfId="0" applyFont="1" applyBorder="1" applyAlignment="1" applyProtection="1">
      <alignment horizontal="center"/>
      <protection locked="0"/>
    </xf>
    <xf numFmtId="169" fontId="1" fillId="0" borderId="68" xfId="0" applyNumberFormat="1" applyFont="1" applyBorder="1" applyAlignment="1" applyProtection="1">
      <alignment horizontal="center"/>
      <protection locked="0"/>
    </xf>
    <xf numFmtId="169" fontId="5" fillId="0" borderId="68" xfId="0" applyNumberFormat="1" applyFont="1" applyBorder="1" applyProtection="1">
      <protection locked="0"/>
    </xf>
    <xf numFmtId="169" fontId="5" fillId="0" borderId="69" xfId="0" applyNumberFormat="1" applyFont="1" applyBorder="1" applyProtection="1">
      <protection locked="0"/>
    </xf>
    <xf numFmtId="0" fontId="8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46" xfId="0" applyFont="1" applyBorder="1" applyAlignment="1" applyProtection="1">
      <alignment horizontal="center"/>
      <protection locked="0"/>
    </xf>
    <xf numFmtId="0" fontId="5" fillId="0" borderId="46" xfId="0" applyFont="1" applyBorder="1" applyProtection="1">
      <protection locked="0"/>
    </xf>
    <xf numFmtId="49" fontId="1" fillId="0" borderId="71" xfId="0" applyNumberFormat="1" applyFont="1" applyBorder="1" applyAlignment="1" applyProtection="1">
      <alignment horizontal="center"/>
      <protection locked="0"/>
    </xf>
    <xf numFmtId="0" fontId="5" fillId="0" borderId="71" xfId="0" applyFont="1" applyBorder="1" applyProtection="1">
      <protection locked="0"/>
    </xf>
    <xf numFmtId="0" fontId="5" fillId="0" borderId="72" xfId="0" applyFont="1" applyBorder="1" applyProtection="1">
      <protection locked="0"/>
    </xf>
    <xf numFmtId="14" fontId="1" fillId="0" borderId="71" xfId="0" applyNumberFormat="1" applyFont="1" applyBorder="1" applyAlignment="1" applyProtection="1">
      <alignment horizontal="center"/>
      <protection locked="0"/>
    </xf>
    <xf numFmtId="0" fontId="5" fillId="0" borderId="73" xfId="0" applyFont="1" applyBorder="1" applyAlignment="1" applyProtection="1">
      <alignment horizontal="center"/>
      <protection locked="0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16" fillId="0" borderId="61" xfId="0" applyFont="1" applyBorder="1" applyAlignment="1">
      <alignment horizontal="left"/>
    </xf>
    <xf numFmtId="0" fontId="23" fillId="0" borderId="37" xfId="0" applyFont="1" applyBorder="1"/>
    <xf numFmtId="0" fontId="12" fillId="0" borderId="21" xfId="0" applyFont="1" applyBorder="1" applyAlignment="1">
      <alignment horizontal="center"/>
    </xf>
    <xf numFmtId="0" fontId="5" fillId="0" borderId="22" xfId="0" applyFont="1" applyBorder="1"/>
    <xf numFmtId="0" fontId="5" fillId="0" borderId="17" xfId="0" applyFont="1" applyBorder="1"/>
    <xf numFmtId="0" fontId="13" fillId="0" borderId="62" xfId="0" applyFont="1" applyBorder="1" applyAlignment="1">
      <alignment horizontal="left"/>
    </xf>
    <xf numFmtId="0" fontId="0" fillId="0" borderId="28" xfId="0" applyFont="1" applyBorder="1" applyAlignment="1"/>
    <xf numFmtId="0" fontId="1" fillId="0" borderId="56" xfId="0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rgb="FFFF0000"/>
      </font>
      <fill>
        <patternFill patternType="solid">
          <bgColor rgb="FFDAEEF6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A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247650</xdr:colOff>
      <xdr:row>46</xdr:row>
      <xdr:rowOff>38100</xdr:rowOff>
    </xdr:from>
    <xdr:ext cx="1828800" cy="1685925"/>
    <xdr:sp macro="" textlink="">
      <xdr:nvSpPr>
        <xdr:cNvPr id="3" name="Shape 3"/>
        <xdr:cNvSpPr/>
      </xdr:nvSpPr>
      <xdr:spPr>
        <a:xfrm>
          <a:off x="4436363" y="2941800"/>
          <a:ext cx="1819275" cy="1676400"/>
        </a:xfrm>
        <a:prstGeom prst="ellipse">
          <a:avLst/>
        </a:prstGeom>
        <a:solidFill>
          <a:srgbClr val="FFFFFF"/>
        </a:solidFill>
        <a:ln w="9525" cap="flat" cmpd="sng">
          <a:solidFill>
            <a:srgbClr val="C0C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82275" tIns="41125" rIns="82275" bIns="411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strike="noStrike">
              <a:solidFill>
                <a:srgbClr val="D8D8D8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 b="0" i="0" strike="noStrike">
            <a:solidFill>
              <a:srgbClr val="D8D8D8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strike="noStrike">
              <a:solidFill>
                <a:srgbClr val="D8D8D8"/>
              </a:solidFill>
              <a:latin typeface="Times New Roman"/>
              <a:ea typeface="Times New Roman"/>
              <a:cs typeface="Times New Roman"/>
              <a:sym typeface="Times New Roman"/>
            </a:rPr>
            <a:t>      </a:t>
          </a:r>
          <a:endParaRPr sz="1200" b="0" i="0" strike="noStrike">
            <a:solidFill>
              <a:srgbClr val="D8D8D8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strike="noStrike">
              <a:solidFill>
                <a:srgbClr val="D8D8D8"/>
              </a:solidFill>
              <a:latin typeface="Times New Roman"/>
              <a:ea typeface="Times New Roman"/>
              <a:cs typeface="Times New Roman"/>
              <a:sym typeface="Times New Roman"/>
            </a:rPr>
            <a:t>      </a:t>
          </a:r>
          <a:endParaRPr sz="1200" b="0" i="0" strike="noStrike">
            <a:solidFill>
              <a:srgbClr val="D8D8D8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strike="noStrike">
              <a:solidFill>
                <a:srgbClr val="D8D8D8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9525</xdr:rowOff>
        </xdr:from>
        <xdr:to>
          <xdr:col>5</xdr:col>
          <xdr:colOff>609600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1000"/>
  <sheetViews>
    <sheetView tabSelected="1" zoomScale="70" zoomScaleNormal="70" workbookViewId="0">
      <selection activeCell="B5" sqref="B5:C5"/>
    </sheetView>
  </sheetViews>
  <sheetFormatPr defaultColWidth="11.25" defaultRowHeight="15" customHeight="1" x14ac:dyDescent="0.25"/>
  <cols>
    <col min="1" max="1" width="13.75" customWidth="1"/>
    <col min="2" max="2" width="7" customWidth="1"/>
    <col min="3" max="3" width="11.375" customWidth="1"/>
    <col min="4" max="4" width="16.5" customWidth="1"/>
    <col min="5" max="5" width="16.25" customWidth="1"/>
    <col min="6" max="6" width="13" customWidth="1"/>
    <col min="7" max="7" width="11.375" customWidth="1"/>
    <col min="8" max="8" width="16.5" customWidth="1"/>
    <col min="9" max="9" width="16.25" customWidth="1"/>
    <col min="10" max="10" width="13" customWidth="1"/>
    <col min="11" max="11" width="8.5" customWidth="1"/>
    <col min="12" max="13" width="7.125" hidden="1" customWidth="1"/>
    <col min="14" max="14" width="11.75" hidden="1" customWidth="1"/>
    <col min="15" max="15" width="8.125" hidden="1" customWidth="1"/>
    <col min="16" max="16" width="6.875" hidden="1" customWidth="1"/>
    <col min="17" max="17" width="7.625" hidden="1" customWidth="1"/>
    <col min="18" max="18" width="3" hidden="1" customWidth="1"/>
    <col min="19" max="19" width="13.125" hidden="1" customWidth="1"/>
    <col min="20" max="20" width="18.125" hidden="1" customWidth="1"/>
    <col min="21" max="21" width="15.125" hidden="1" customWidth="1"/>
    <col min="22" max="22" width="13.375" customWidth="1"/>
    <col min="23" max="23" width="13.75" customWidth="1"/>
    <col min="24" max="24" width="13.5" customWidth="1"/>
    <col min="25" max="25" width="16.875" customWidth="1"/>
    <col min="26" max="26" width="15.5" customWidth="1"/>
    <col min="27" max="27" width="12.5" customWidth="1"/>
    <col min="28" max="29" width="20.5" customWidth="1"/>
  </cols>
  <sheetData>
    <row r="1" spans="1:29" ht="15.75" customHeight="1" x14ac:dyDescent="0.2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29" ht="15.75" customHeight="1" x14ac:dyDescent="0.2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"/>
      <c r="L2" s="2"/>
      <c r="M2" s="2"/>
      <c r="N2" s="2"/>
    </row>
    <row r="3" spans="1:29" ht="15.75" customHeight="1" x14ac:dyDescent="0.25">
      <c r="A3" s="225" t="s">
        <v>1</v>
      </c>
      <c r="B3" s="226"/>
      <c r="C3" s="1"/>
      <c r="D3" s="1"/>
      <c r="E3" s="1"/>
      <c r="F3" s="1"/>
      <c r="G3" s="1"/>
      <c r="H3" s="1"/>
      <c r="I3" s="61"/>
      <c r="J3" s="1"/>
    </row>
    <row r="4" spans="1:29" ht="15.75" customHeight="1" thickBot="1" x14ac:dyDescent="0.3">
      <c r="A4" s="1"/>
      <c r="B4" s="1"/>
      <c r="C4" s="1"/>
      <c r="D4" s="68"/>
      <c r="E4" s="68"/>
      <c r="F4" s="68"/>
      <c r="G4" s="68"/>
      <c r="H4" s="68"/>
      <c r="I4" s="68"/>
      <c r="J4" s="68"/>
    </row>
    <row r="5" spans="1:29" ht="15.75" customHeight="1" x14ac:dyDescent="0.25">
      <c r="A5" s="131" t="s">
        <v>2</v>
      </c>
      <c r="B5" s="244"/>
      <c r="C5" s="245"/>
      <c r="D5" s="132" t="s">
        <v>5</v>
      </c>
      <c r="E5" s="246"/>
      <c r="F5" s="247"/>
      <c r="G5" s="248"/>
      <c r="H5" s="132" t="s">
        <v>6</v>
      </c>
      <c r="I5" s="249"/>
      <c r="J5" s="250"/>
      <c r="N5" s="169" t="s">
        <v>189</v>
      </c>
      <c r="O5" s="169" t="s">
        <v>190</v>
      </c>
      <c r="P5" s="169" t="s">
        <v>191</v>
      </c>
    </row>
    <row r="6" spans="1:29" ht="15.75" customHeight="1" x14ac:dyDescent="0.25">
      <c r="A6" s="74" t="s">
        <v>4</v>
      </c>
      <c r="B6" s="213"/>
      <c r="C6" s="195"/>
      <c r="D6" s="129" t="s">
        <v>3</v>
      </c>
      <c r="E6" s="218"/>
      <c r="F6" s="218"/>
      <c r="G6" s="237"/>
      <c r="H6" s="129" t="s">
        <v>30</v>
      </c>
      <c r="I6" s="218"/>
      <c r="J6" s="219"/>
      <c r="N6" t="s">
        <v>194</v>
      </c>
      <c r="O6" s="170">
        <v>27.76</v>
      </c>
      <c r="P6" s="170">
        <v>58.74</v>
      </c>
      <c r="S6" s="52" t="s">
        <v>7</v>
      </c>
      <c r="T6" s="56" t="s">
        <v>175</v>
      </c>
      <c r="U6" s="57" t="s">
        <v>4</v>
      </c>
      <c r="V6" s="3"/>
      <c r="W6" s="3"/>
      <c r="X6" s="3"/>
      <c r="Y6" s="3"/>
      <c r="Z6" s="3"/>
      <c r="AA6" s="3"/>
      <c r="AB6" s="3"/>
      <c r="AC6" s="3"/>
    </row>
    <row r="7" spans="1:29" ht="15.75" customHeight="1" x14ac:dyDescent="0.25">
      <c r="A7" s="74" t="s">
        <v>17</v>
      </c>
      <c r="B7" s="213"/>
      <c r="C7" s="195"/>
      <c r="D7" s="129" t="s">
        <v>18</v>
      </c>
      <c r="E7" s="218"/>
      <c r="F7" s="230"/>
      <c r="G7" s="231"/>
      <c r="H7" s="129" t="s">
        <v>42</v>
      </c>
      <c r="I7" s="218"/>
      <c r="J7" s="219"/>
      <c r="N7" s="128" t="s">
        <v>200</v>
      </c>
      <c r="O7" s="170">
        <v>20.67</v>
      </c>
      <c r="P7" s="170">
        <v>58.13</v>
      </c>
      <c r="S7" s="53" t="s">
        <v>8</v>
      </c>
      <c r="T7" s="58" t="s">
        <v>8</v>
      </c>
      <c r="U7" s="58" t="s">
        <v>19</v>
      </c>
      <c r="Z7" s="4"/>
      <c r="AA7" s="4"/>
      <c r="AB7" s="4"/>
      <c r="AC7" s="4"/>
    </row>
    <row r="8" spans="1:29" ht="15.75" customHeight="1" x14ac:dyDescent="0.25">
      <c r="A8" s="74" t="s">
        <v>28</v>
      </c>
      <c r="B8" s="213"/>
      <c r="C8" s="195"/>
      <c r="D8" s="129" t="s">
        <v>29</v>
      </c>
      <c r="E8" s="218"/>
      <c r="F8" s="230"/>
      <c r="G8" s="231"/>
      <c r="H8" s="129" t="s">
        <v>54</v>
      </c>
      <c r="I8" s="218"/>
      <c r="J8" s="219"/>
      <c r="N8" s="128" t="s">
        <v>195</v>
      </c>
      <c r="O8" s="170">
        <v>19.43</v>
      </c>
      <c r="P8" s="170">
        <v>58.29</v>
      </c>
      <c r="S8" s="53" t="s">
        <v>9</v>
      </c>
      <c r="T8" s="58" t="s">
        <v>8</v>
      </c>
      <c r="U8" s="58" t="s">
        <v>31</v>
      </c>
      <c r="Z8" s="4"/>
      <c r="AA8" s="4"/>
      <c r="AB8" s="4"/>
      <c r="AC8" s="4"/>
    </row>
    <row r="9" spans="1:29" ht="15.75" customHeight="1" x14ac:dyDescent="0.25">
      <c r="A9" s="74" t="s">
        <v>40</v>
      </c>
      <c r="B9" s="213"/>
      <c r="C9" s="195"/>
      <c r="D9" s="129" t="s">
        <v>41</v>
      </c>
      <c r="E9" s="238"/>
      <c r="F9" s="239"/>
      <c r="G9" s="240"/>
      <c r="H9" s="130" t="s">
        <v>186</v>
      </c>
      <c r="I9" s="218"/>
      <c r="J9" s="234"/>
      <c r="N9" s="127" t="s">
        <v>199</v>
      </c>
      <c r="O9" s="170">
        <v>18.48</v>
      </c>
      <c r="P9" s="170">
        <v>58.33</v>
      </c>
      <c r="S9" s="53" t="s">
        <v>10</v>
      </c>
      <c r="T9" s="58" t="s">
        <v>8</v>
      </c>
      <c r="U9" s="58" t="s">
        <v>43</v>
      </c>
      <c r="Z9" s="4"/>
      <c r="AA9" s="4"/>
      <c r="AB9" s="4"/>
      <c r="AC9" s="4"/>
    </row>
    <row r="10" spans="1:29" ht="15.75" customHeight="1" x14ac:dyDescent="0.25">
      <c r="A10" s="74" t="s">
        <v>52</v>
      </c>
      <c r="B10" s="222"/>
      <c r="C10" s="195"/>
      <c r="D10" s="129" t="s">
        <v>53</v>
      </c>
      <c r="E10" s="218"/>
      <c r="F10" s="230"/>
      <c r="G10" s="231"/>
      <c r="H10" s="130" t="s">
        <v>185</v>
      </c>
      <c r="I10" s="218"/>
      <c r="J10" s="234"/>
      <c r="N10" s="127" t="s">
        <v>198</v>
      </c>
      <c r="O10" s="170">
        <v>18.670000000000002</v>
      </c>
      <c r="P10" s="170">
        <v>59.18</v>
      </c>
      <c r="S10" s="53" t="s">
        <v>11</v>
      </c>
      <c r="T10" s="58" t="s">
        <v>8</v>
      </c>
      <c r="U10" s="58" t="s">
        <v>55</v>
      </c>
      <c r="V10" s="4"/>
      <c r="Z10" s="4"/>
      <c r="AA10" s="4"/>
      <c r="AB10" s="4"/>
      <c r="AC10" s="4"/>
    </row>
    <row r="11" spans="1:29" ht="15.75" customHeight="1" thickBot="1" x14ac:dyDescent="0.3">
      <c r="A11" s="133" t="s">
        <v>64</v>
      </c>
      <c r="B11" s="223"/>
      <c r="C11" s="201"/>
      <c r="D11" s="224"/>
      <c r="E11" s="134" t="s">
        <v>193</v>
      </c>
      <c r="F11" s="135" t="s">
        <v>65</v>
      </c>
      <c r="G11" s="136" t="s">
        <v>65</v>
      </c>
      <c r="H11" s="138"/>
      <c r="I11" s="232"/>
      <c r="J11" s="233"/>
      <c r="N11" s="127" t="s">
        <v>197</v>
      </c>
      <c r="O11" s="170">
        <v>16.57</v>
      </c>
      <c r="P11" s="170">
        <v>58.36</v>
      </c>
      <c r="S11" s="53" t="s">
        <v>12</v>
      </c>
      <c r="T11" s="58" t="s">
        <v>8</v>
      </c>
      <c r="U11" s="58" t="s">
        <v>66</v>
      </c>
      <c r="V11" s="4"/>
      <c r="Z11" s="4"/>
      <c r="AA11" s="4"/>
      <c r="AB11" s="4"/>
      <c r="AC11" s="4"/>
    </row>
    <row r="12" spans="1:29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N12" s="127" t="s">
        <v>196</v>
      </c>
      <c r="O12" s="171">
        <v>15.9</v>
      </c>
      <c r="P12" s="170">
        <v>58.28</v>
      </c>
      <c r="S12" s="53" t="s">
        <v>13</v>
      </c>
      <c r="T12" s="58" t="s">
        <v>8</v>
      </c>
      <c r="U12" s="58" t="s">
        <v>75</v>
      </c>
      <c r="V12" s="4"/>
      <c r="W12" s="4"/>
      <c r="X12" s="4"/>
      <c r="Y12" s="4"/>
      <c r="Z12" s="4"/>
      <c r="AA12" s="4"/>
      <c r="AB12" s="4"/>
      <c r="AC12" s="4"/>
    </row>
    <row r="13" spans="1:29" ht="15.75" customHeight="1" x14ac:dyDescent="0.25">
      <c r="A13" s="225" t="s">
        <v>84</v>
      </c>
      <c r="B13" s="226"/>
      <c r="C13" s="226"/>
      <c r="D13" s="226"/>
      <c r="E13" s="1"/>
      <c r="F13" s="1"/>
      <c r="G13" s="1"/>
      <c r="H13" s="1"/>
      <c r="I13" s="1"/>
      <c r="J13" s="1"/>
      <c r="N13" s="127"/>
      <c r="S13" s="53" t="s">
        <v>14</v>
      </c>
      <c r="T13" s="58" t="s">
        <v>8</v>
      </c>
      <c r="U13" s="58" t="s">
        <v>85</v>
      </c>
      <c r="V13" s="4"/>
      <c r="W13" s="4"/>
      <c r="X13" s="4"/>
      <c r="Y13" s="4"/>
      <c r="Z13" s="4"/>
      <c r="AA13" s="4"/>
      <c r="AB13" s="4"/>
      <c r="AC13" s="4"/>
    </row>
    <row r="14" spans="1:29" ht="15.7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N14" s="127"/>
      <c r="S14" s="53" t="s">
        <v>15</v>
      </c>
      <c r="T14" s="58" t="s">
        <v>9</v>
      </c>
      <c r="U14" s="58" t="s">
        <v>20</v>
      </c>
      <c r="V14" s="4"/>
      <c r="W14" s="4"/>
      <c r="X14" s="4"/>
      <c r="Y14" s="4"/>
      <c r="Z14" s="4"/>
      <c r="AA14" s="4"/>
      <c r="AB14" s="4"/>
      <c r="AC14" s="4"/>
    </row>
    <row r="15" spans="1:29" ht="15.75" customHeight="1" x14ac:dyDescent="0.25">
      <c r="A15" s="227" t="s">
        <v>93</v>
      </c>
      <c r="B15" s="228"/>
      <c r="C15" s="228"/>
      <c r="D15" s="229"/>
      <c r="E15" s="241" t="s">
        <v>94</v>
      </c>
      <c r="F15" s="228"/>
      <c r="G15" s="229"/>
      <c r="H15" s="241" t="s">
        <v>95</v>
      </c>
      <c r="I15" s="228"/>
      <c r="J15" s="242"/>
      <c r="N15" s="127"/>
      <c r="S15" s="53" t="s">
        <v>16</v>
      </c>
      <c r="T15" s="58" t="s">
        <v>9</v>
      </c>
      <c r="U15" s="58" t="s">
        <v>32</v>
      </c>
      <c r="V15" s="4"/>
      <c r="W15" s="4"/>
      <c r="X15" s="4"/>
      <c r="Y15" s="4"/>
      <c r="Z15" s="4"/>
      <c r="AA15" s="4"/>
      <c r="AB15" s="4"/>
      <c r="AC15" s="4"/>
    </row>
    <row r="16" spans="1:29" ht="15.75" customHeight="1" x14ac:dyDescent="0.35">
      <c r="A16" s="191" t="s">
        <v>97</v>
      </c>
      <c r="B16" s="186"/>
      <c r="C16" s="186"/>
      <c r="D16" s="103" t="s">
        <v>65</v>
      </c>
      <c r="E16" s="188" t="s">
        <v>98</v>
      </c>
      <c r="F16" s="186"/>
      <c r="G16" s="179" t="str">
        <f>IF(I7="","",IF(I7&lt;=4,0.85,IF(I7=5,0.95,IF(I7&gt;=6,1,"-"))))</f>
        <v/>
      </c>
      <c r="H16" s="137" t="s">
        <v>187</v>
      </c>
      <c r="I16" s="220"/>
      <c r="J16" s="221"/>
      <c r="N16" s="127"/>
      <c r="S16" s="54"/>
      <c r="T16" s="58" t="s">
        <v>9</v>
      </c>
      <c r="U16" s="58" t="s">
        <v>44</v>
      </c>
      <c r="V16" s="4"/>
      <c r="W16" s="4"/>
      <c r="X16" s="4"/>
      <c r="Y16" s="4"/>
      <c r="Z16" s="4"/>
      <c r="AA16" s="4"/>
      <c r="AB16" s="4"/>
      <c r="AC16" s="4"/>
    </row>
    <row r="17" spans="1:29" ht="15.75" customHeight="1" x14ac:dyDescent="0.35">
      <c r="A17" s="191" t="s">
        <v>101</v>
      </c>
      <c r="B17" s="186"/>
      <c r="C17" s="186"/>
      <c r="D17" s="104"/>
      <c r="E17" s="188" t="s">
        <v>102</v>
      </c>
      <c r="F17" s="186"/>
      <c r="G17" s="179" t="str">
        <f>IF(I8="","",IF(I8&lt;=4,0.85,IF(I8=5,0.95,IF(I8&gt;=6,1,"-"))))</f>
        <v/>
      </c>
      <c r="H17" s="72" t="s">
        <v>188</v>
      </c>
      <c r="I17" s="189"/>
      <c r="J17" s="190"/>
      <c r="N17" s="127"/>
      <c r="S17" s="54"/>
      <c r="T17" s="58" t="s">
        <v>9</v>
      </c>
      <c r="U17" s="58" t="s">
        <v>56</v>
      </c>
      <c r="V17" s="4"/>
      <c r="W17" s="4"/>
      <c r="X17" s="4"/>
      <c r="Y17" s="4"/>
      <c r="Z17" s="4"/>
      <c r="AA17" s="4"/>
      <c r="AB17" s="4"/>
      <c r="AC17" s="4"/>
    </row>
    <row r="18" spans="1:29" ht="15.75" customHeight="1" x14ac:dyDescent="0.35">
      <c r="A18" s="191" t="s">
        <v>104</v>
      </c>
      <c r="B18" s="186"/>
      <c r="C18" s="186"/>
      <c r="D18" s="104" t="s">
        <v>65</v>
      </c>
      <c r="E18" s="188" t="s">
        <v>105</v>
      </c>
      <c r="F18" s="186"/>
      <c r="G18" s="105"/>
      <c r="H18" s="72" t="s">
        <v>192</v>
      </c>
      <c r="I18" s="148" t="str">
        <f>IF(I17="","",VLOOKUP(I17,N6:P12,2,FALSE))</f>
        <v/>
      </c>
      <c r="J18" s="172" t="str">
        <f>IF(I17="","",VLOOKUP(I17,N6:P12,3,FALSE))</f>
        <v/>
      </c>
      <c r="S18" s="54"/>
      <c r="T18" s="58" t="s">
        <v>9</v>
      </c>
      <c r="U18" s="59" t="s">
        <v>67</v>
      </c>
    </row>
    <row r="19" spans="1:29" ht="15.75" customHeight="1" x14ac:dyDescent="0.35">
      <c r="A19" s="191" t="s">
        <v>106</v>
      </c>
      <c r="B19" s="186"/>
      <c r="C19" s="186"/>
      <c r="D19" s="104"/>
      <c r="E19" s="188" t="s">
        <v>107</v>
      </c>
      <c r="F19" s="186"/>
      <c r="G19" s="105"/>
      <c r="H19" s="72" t="s">
        <v>99</v>
      </c>
      <c r="I19" s="235" t="str">
        <f>IF(I17="","",ROUNDDOWN(I16*I18*J18/10000,0))</f>
        <v/>
      </c>
      <c r="J19" s="236"/>
      <c r="S19" s="54"/>
      <c r="T19" s="58" t="s">
        <v>9</v>
      </c>
      <c r="U19" s="59" t="s">
        <v>76</v>
      </c>
    </row>
    <row r="20" spans="1:29" ht="15.75" customHeight="1" x14ac:dyDescent="0.25">
      <c r="A20" s="74"/>
      <c r="B20" s="75"/>
      <c r="C20" s="75"/>
      <c r="D20" s="75"/>
      <c r="E20" s="75"/>
      <c r="F20" s="75"/>
      <c r="G20" s="75"/>
      <c r="H20" s="75"/>
      <c r="I20" s="75"/>
      <c r="J20" s="76"/>
      <c r="S20" s="54"/>
      <c r="T20" s="58" t="s">
        <v>9</v>
      </c>
      <c r="U20" s="59" t="s">
        <v>86</v>
      </c>
    </row>
    <row r="21" spans="1:29" ht="15.75" customHeight="1" x14ac:dyDescent="0.25">
      <c r="A21" s="181" t="s">
        <v>108</v>
      </c>
      <c r="B21" s="183" t="s">
        <v>109</v>
      </c>
      <c r="C21" s="185" t="s">
        <v>110</v>
      </c>
      <c r="D21" s="186"/>
      <c r="E21" s="186"/>
      <c r="F21" s="187"/>
      <c r="G21" s="192" t="s">
        <v>111</v>
      </c>
      <c r="H21" s="186"/>
      <c r="I21" s="186"/>
      <c r="J21" s="193"/>
      <c r="S21" s="54"/>
      <c r="T21" s="58" t="s">
        <v>9</v>
      </c>
      <c r="U21" s="59" t="s">
        <v>91</v>
      </c>
    </row>
    <row r="22" spans="1:29" ht="31.9" customHeight="1" x14ac:dyDescent="0.25">
      <c r="A22" s="182"/>
      <c r="B22" s="184"/>
      <c r="C22" s="77" t="s">
        <v>112</v>
      </c>
      <c r="D22" s="78" t="s">
        <v>113</v>
      </c>
      <c r="E22" s="78" t="s">
        <v>114</v>
      </c>
      <c r="F22" s="5" t="s">
        <v>115</v>
      </c>
      <c r="G22" s="77" t="s">
        <v>112</v>
      </c>
      <c r="H22" s="78" t="s">
        <v>113</v>
      </c>
      <c r="I22" s="78" t="s">
        <v>114</v>
      </c>
      <c r="J22" s="79" t="s">
        <v>115</v>
      </c>
      <c r="S22" s="54"/>
      <c r="T22" s="58" t="s">
        <v>10</v>
      </c>
      <c r="U22" s="59" t="s">
        <v>21</v>
      </c>
    </row>
    <row r="23" spans="1:29" ht="15.75" customHeight="1" thickBot="1" x14ac:dyDescent="0.3">
      <c r="A23" s="80" t="s">
        <v>116</v>
      </c>
      <c r="B23" s="73" t="s">
        <v>117</v>
      </c>
      <c r="C23" s="106"/>
      <c r="D23" s="73"/>
      <c r="E23" s="104"/>
      <c r="F23" s="104"/>
      <c r="G23" s="106"/>
      <c r="H23" s="73"/>
      <c r="I23" s="104"/>
      <c r="J23" s="118"/>
      <c r="S23" s="54"/>
      <c r="T23" s="58" t="s">
        <v>10</v>
      </c>
      <c r="U23" s="59" t="s">
        <v>33</v>
      </c>
    </row>
    <row r="24" spans="1:29" ht="15.75" customHeight="1" thickBot="1" x14ac:dyDescent="0.3">
      <c r="A24" s="81" t="s">
        <v>118</v>
      </c>
      <c r="B24" s="6" t="s">
        <v>117</v>
      </c>
      <c r="C24" s="107"/>
      <c r="D24" s="82"/>
      <c r="E24" s="112"/>
      <c r="F24" s="112"/>
      <c r="G24" s="107"/>
      <c r="H24" s="73"/>
      <c r="I24" s="104"/>
      <c r="J24" s="119"/>
      <c r="L24" s="210" t="s">
        <v>119</v>
      </c>
      <c r="M24" s="212"/>
      <c r="N24" s="210" t="s">
        <v>120</v>
      </c>
      <c r="O24" s="211"/>
      <c r="P24" s="211"/>
      <c r="Q24" s="211"/>
      <c r="R24" s="212"/>
      <c r="S24" s="54"/>
      <c r="T24" s="58" t="s">
        <v>10</v>
      </c>
      <c r="U24" s="59" t="s">
        <v>45</v>
      </c>
    </row>
    <row r="25" spans="1:29" ht="15.75" customHeight="1" thickBot="1" x14ac:dyDescent="0.3">
      <c r="A25" s="83" t="s">
        <v>121</v>
      </c>
      <c r="B25" s="84" t="s">
        <v>117</v>
      </c>
      <c r="C25" s="108"/>
      <c r="D25" s="85"/>
      <c r="E25" s="113"/>
      <c r="F25" s="113"/>
      <c r="G25" s="117"/>
      <c r="H25" s="86"/>
      <c r="I25" s="113"/>
      <c r="J25" s="260"/>
      <c r="L25" s="7" t="s">
        <v>122</v>
      </c>
      <c r="M25" s="8" t="s">
        <v>123</v>
      </c>
      <c r="N25" s="9"/>
      <c r="O25" s="10" t="s">
        <v>124</v>
      </c>
      <c r="P25" s="10" t="s">
        <v>123</v>
      </c>
      <c r="Q25" s="11"/>
      <c r="R25" s="12"/>
      <c r="S25" s="54"/>
      <c r="T25" s="58" t="s">
        <v>10</v>
      </c>
      <c r="U25" s="59" t="s">
        <v>57</v>
      </c>
    </row>
    <row r="26" spans="1:29" ht="15.75" customHeight="1" thickTop="1" x14ac:dyDescent="0.25">
      <c r="A26" s="87" t="s">
        <v>125</v>
      </c>
      <c r="B26" s="88">
        <v>50</v>
      </c>
      <c r="C26" s="109"/>
      <c r="D26" s="144" t="str">
        <f t="shared" ref="D26:D34" si="0">IF(C26="","",IF(AND(1&gt;C26,C26&gt;=0.3),ROUNDDOWN(((B26/0.7)*(C26-0.3))/2,1.1),IF(C26&lt;0.3,0,IF(AND(C26&gt;=1,L26&gt;=44),ROUNDDOWN(L26,1.1),IF(AND(C26&gt;=1,44&gt;L26),44,"Error")))))</f>
        <v/>
      </c>
      <c r="E26" s="114"/>
      <c r="F26" s="116"/>
      <c r="G26" s="109"/>
      <c r="H26" s="144" t="str">
        <f t="shared" ref="H26:H34" si="1">IF(G26="","",IF(AND(1&gt;G26,G26&gt;=0.3),ROUNDDOWN(((B26/0.7)*(G26-0.3))/2,1.1),IF(G26&lt;0.3,0,IF(AND(G26&gt;=1,M26&gt;=44),ROUNDDOWN(M26,1.1),IF(AND(G26&gt;=1,44&gt;M26),44,"Error")))))</f>
        <v/>
      </c>
      <c r="I26" s="104"/>
      <c r="J26" s="120"/>
      <c r="L26" s="13">
        <f>IF(B26*C26/2&gt;99,99,B26*C26/2)</f>
        <v>0</v>
      </c>
      <c r="M26" s="14">
        <f t="shared" ref="M26:M34" si="2">IF(B26*G26/2&gt;99,99,B26*G26/2)</f>
        <v>0</v>
      </c>
      <c r="N26" s="15" t="s">
        <v>125</v>
      </c>
      <c r="O26" s="16" t="str">
        <f>D26</f>
        <v/>
      </c>
      <c r="P26" s="17" t="str">
        <f>H26</f>
        <v/>
      </c>
      <c r="Q26" s="18" t="s">
        <v>126</v>
      </c>
      <c r="R26" s="19">
        <v>1</v>
      </c>
      <c r="S26" s="54"/>
      <c r="T26" s="58" t="s">
        <v>10</v>
      </c>
      <c r="U26" s="59" t="s">
        <v>68</v>
      </c>
    </row>
    <row r="27" spans="1:29" ht="15.75" customHeight="1" x14ac:dyDescent="0.25">
      <c r="A27" s="89" t="s">
        <v>127</v>
      </c>
      <c r="B27" s="20">
        <v>73</v>
      </c>
      <c r="C27" s="106"/>
      <c r="D27" s="145" t="str">
        <f t="shared" si="0"/>
        <v/>
      </c>
      <c r="E27" s="115"/>
      <c r="F27" s="115"/>
      <c r="G27" s="107"/>
      <c r="H27" s="145" t="str">
        <f t="shared" si="1"/>
        <v/>
      </c>
      <c r="I27" s="115"/>
      <c r="J27" s="121"/>
      <c r="L27" s="21">
        <f t="shared" ref="L27:L34" si="3">IF(B27*C27/2&gt;99,99,B27*C27/2)</f>
        <v>0</v>
      </c>
      <c r="M27" s="22">
        <f t="shared" si="2"/>
        <v>0</v>
      </c>
      <c r="N27" s="15" t="s">
        <v>127</v>
      </c>
      <c r="O27" s="23" t="str">
        <f t="shared" ref="O27:O34" si="4">D27</f>
        <v/>
      </c>
      <c r="P27" s="24" t="str">
        <f t="shared" ref="P27:P34" si="5">H27</f>
        <v/>
      </c>
      <c r="Q27" s="18" t="s">
        <v>128</v>
      </c>
      <c r="R27" s="19">
        <v>2</v>
      </c>
      <c r="S27" s="54"/>
      <c r="T27" s="58" t="s">
        <v>10</v>
      </c>
      <c r="U27" s="59" t="s">
        <v>77</v>
      </c>
    </row>
    <row r="28" spans="1:29" ht="15.75" customHeight="1" x14ac:dyDescent="0.25">
      <c r="A28" s="89" t="s">
        <v>129</v>
      </c>
      <c r="B28" s="20">
        <v>80</v>
      </c>
      <c r="C28" s="106"/>
      <c r="D28" s="145" t="str">
        <f t="shared" si="0"/>
        <v/>
      </c>
      <c r="E28" s="115"/>
      <c r="F28" s="115"/>
      <c r="G28" s="106"/>
      <c r="H28" s="145" t="str">
        <f t="shared" si="1"/>
        <v/>
      </c>
      <c r="I28" s="115"/>
      <c r="J28" s="122"/>
      <c r="L28" s="21">
        <f t="shared" si="3"/>
        <v>0</v>
      </c>
      <c r="M28" s="22">
        <f t="shared" si="2"/>
        <v>0</v>
      </c>
      <c r="N28" s="15" t="s">
        <v>130</v>
      </c>
      <c r="O28" s="23" t="str">
        <f t="shared" si="4"/>
        <v/>
      </c>
      <c r="P28" s="24" t="str">
        <f t="shared" si="5"/>
        <v/>
      </c>
      <c r="Q28" s="18" t="s">
        <v>131</v>
      </c>
      <c r="R28" s="19">
        <v>3</v>
      </c>
      <c r="S28" s="54"/>
      <c r="T28" s="60" t="s">
        <v>10</v>
      </c>
      <c r="U28" s="59" t="s">
        <v>87</v>
      </c>
    </row>
    <row r="29" spans="1:29" ht="15.75" customHeight="1" x14ac:dyDescent="0.25">
      <c r="A29" s="89" t="s">
        <v>132</v>
      </c>
      <c r="B29" s="20">
        <v>80</v>
      </c>
      <c r="C29" s="106"/>
      <c r="D29" s="145" t="str">
        <f t="shared" si="0"/>
        <v/>
      </c>
      <c r="E29" s="115"/>
      <c r="F29" s="115"/>
      <c r="G29" s="106"/>
      <c r="H29" s="145" t="str">
        <f t="shared" si="1"/>
        <v/>
      </c>
      <c r="I29" s="115"/>
      <c r="J29" s="122"/>
      <c r="L29" s="21">
        <f t="shared" si="3"/>
        <v>0</v>
      </c>
      <c r="M29" s="22">
        <f t="shared" si="2"/>
        <v>0</v>
      </c>
      <c r="N29" s="15" t="s">
        <v>132</v>
      </c>
      <c r="O29" s="23" t="str">
        <f t="shared" si="4"/>
        <v/>
      </c>
      <c r="P29" s="24" t="str">
        <f t="shared" si="5"/>
        <v/>
      </c>
      <c r="Q29" s="18" t="s">
        <v>133</v>
      </c>
      <c r="R29" s="19">
        <v>4</v>
      </c>
      <c r="S29" s="54"/>
      <c r="T29" s="58" t="s">
        <v>11</v>
      </c>
      <c r="U29" s="59" t="s">
        <v>22</v>
      </c>
    </row>
    <row r="30" spans="1:29" ht="15.75" customHeight="1" x14ac:dyDescent="0.25">
      <c r="A30" s="89" t="s">
        <v>134</v>
      </c>
      <c r="B30" s="20">
        <v>88</v>
      </c>
      <c r="C30" s="106"/>
      <c r="D30" s="145" t="str">
        <f t="shared" si="0"/>
        <v/>
      </c>
      <c r="E30" s="115"/>
      <c r="F30" s="115"/>
      <c r="G30" s="106"/>
      <c r="H30" s="145" t="str">
        <f t="shared" si="1"/>
        <v/>
      </c>
      <c r="I30" s="115"/>
      <c r="J30" s="122"/>
      <c r="L30" s="21">
        <f t="shared" si="3"/>
        <v>0</v>
      </c>
      <c r="M30" s="22">
        <f t="shared" si="2"/>
        <v>0</v>
      </c>
      <c r="N30" s="15" t="s">
        <v>134</v>
      </c>
      <c r="O30" s="23" t="str">
        <f t="shared" si="4"/>
        <v/>
      </c>
      <c r="P30" s="24" t="str">
        <f t="shared" si="5"/>
        <v/>
      </c>
      <c r="Q30" s="18" t="s">
        <v>135</v>
      </c>
      <c r="R30" s="19">
        <v>5</v>
      </c>
      <c r="S30" s="54"/>
      <c r="T30" s="58" t="s">
        <v>11</v>
      </c>
      <c r="U30" s="59" t="s">
        <v>34</v>
      </c>
    </row>
    <row r="31" spans="1:29" ht="15.75" customHeight="1" x14ac:dyDescent="0.25">
      <c r="A31" s="90" t="s">
        <v>136</v>
      </c>
      <c r="B31" s="25">
        <v>54</v>
      </c>
      <c r="C31" s="106"/>
      <c r="D31" s="146" t="str">
        <f t="shared" si="0"/>
        <v/>
      </c>
      <c r="E31" s="104"/>
      <c r="F31" s="104"/>
      <c r="G31" s="106"/>
      <c r="H31" s="146" t="str">
        <f t="shared" si="1"/>
        <v/>
      </c>
      <c r="I31" s="104"/>
      <c r="J31" s="123"/>
      <c r="L31" s="26">
        <f t="shared" si="3"/>
        <v>0</v>
      </c>
      <c r="M31" s="27">
        <f t="shared" si="2"/>
        <v>0</v>
      </c>
      <c r="N31" s="15" t="s">
        <v>137</v>
      </c>
      <c r="O31" s="16" t="str">
        <f t="shared" si="4"/>
        <v/>
      </c>
      <c r="P31" s="17" t="str">
        <f t="shared" si="5"/>
        <v/>
      </c>
      <c r="Q31" s="18" t="s">
        <v>138</v>
      </c>
      <c r="R31" s="19">
        <v>6</v>
      </c>
      <c r="S31" s="54"/>
      <c r="T31" s="58" t="s">
        <v>11</v>
      </c>
      <c r="U31" s="59" t="s">
        <v>46</v>
      </c>
    </row>
    <row r="32" spans="1:29" ht="15.75" customHeight="1" x14ac:dyDescent="0.25">
      <c r="A32" s="90" t="s">
        <v>139</v>
      </c>
      <c r="B32" s="25">
        <v>62</v>
      </c>
      <c r="C32" s="106"/>
      <c r="D32" s="146" t="str">
        <f t="shared" si="0"/>
        <v/>
      </c>
      <c r="E32" s="104"/>
      <c r="F32" s="104"/>
      <c r="G32" s="106"/>
      <c r="H32" s="146" t="str">
        <f t="shared" si="1"/>
        <v/>
      </c>
      <c r="I32" s="104"/>
      <c r="J32" s="123"/>
      <c r="L32" s="26">
        <f t="shared" si="3"/>
        <v>0</v>
      </c>
      <c r="M32" s="27">
        <f t="shared" si="2"/>
        <v>0</v>
      </c>
      <c r="N32" s="15" t="s">
        <v>140</v>
      </c>
      <c r="O32" s="16" t="str">
        <f t="shared" si="4"/>
        <v/>
      </c>
      <c r="P32" s="17" t="str">
        <f t="shared" si="5"/>
        <v/>
      </c>
      <c r="Q32" s="18" t="s">
        <v>141</v>
      </c>
      <c r="R32" s="19">
        <v>7</v>
      </c>
      <c r="S32" s="54"/>
      <c r="T32" s="58" t="s">
        <v>11</v>
      </c>
      <c r="U32" s="59" t="s">
        <v>58</v>
      </c>
    </row>
    <row r="33" spans="1:21" ht="15.75" customHeight="1" x14ac:dyDescent="0.25">
      <c r="A33" s="90" t="s">
        <v>142</v>
      </c>
      <c r="B33" s="25">
        <v>69.5</v>
      </c>
      <c r="C33" s="106"/>
      <c r="D33" s="146" t="str">
        <f t="shared" si="0"/>
        <v/>
      </c>
      <c r="E33" s="104"/>
      <c r="F33" s="104"/>
      <c r="G33" s="106"/>
      <c r="H33" s="146" t="str">
        <f t="shared" si="1"/>
        <v/>
      </c>
      <c r="I33" s="104"/>
      <c r="J33" s="123"/>
      <c r="L33" s="26">
        <f t="shared" si="3"/>
        <v>0</v>
      </c>
      <c r="M33" s="27">
        <f t="shared" si="2"/>
        <v>0</v>
      </c>
      <c r="N33" s="15" t="s">
        <v>143</v>
      </c>
      <c r="O33" s="16" t="str">
        <f t="shared" si="4"/>
        <v/>
      </c>
      <c r="P33" s="17" t="str">
        <f t="shared" si="5"/>
        <v/>
      </c>
      <c r="Q33" s="18" t="s">
        <v>144</v>
      </c>
      <c r="R33" s="19">
        <v>8</v>
      </c>
      <c r="S33" s="54"/>
      <c r="T33" s="58" t="s">
        <v>11</v>
      </c>
      <c r="U33" s="59" t="s">
        <v>69</v>
      </c>
    </row>
    <row r="34" spans="1:21" ht="15.75" customHeight="1" x14ac:dyDescent="0.25">
      <c r="A34" s="90" t="s">
        <v>145</v>
      </c>
      <c r="B34" s="25">
        <v>77.5</v>
      </c>
      <c r="C34" s="106"/>
      <c r="D34" s="147" t="str">
        <f t="shared" si="0"/>
        <v/>
      </c>
      <c r="E34" s="104"/>
      <c r="F34" s="104"/>
      <c r="G34" s="106"/>
      <c r="H34" s="146" t="str">
        <f t="shared" si="1"/>
        <v/>
      </c>
      <c r="I34" s="104"/>
      <c r="J34" s="123"/>
      <c r="L34" s="26">
        <f t="shared" si="3"/>
        <v>0</v>
      </c>
      <c r="M34" s="27">
        <f t="shared" si="2"/>
        <v>0</v>
      </c>
      <c r="N34" s="15" t="s">
        <v>146</v>
      </c>
      <c r="O34" s="16" t="str">
        <f t="shared" si="4"/>
        <v/>
      </c>
      <c r="P34" s="17" t="str">
        <f t="shared" si="5"/>
        <v/>
      </c>
      <c r="Q34" s="18" t="s">
        <v>147</v>
      </c>
      <c r="R34" s="19">
        <v>9</v>
      </c>
      <c r="S34" s="55"/>
      <c r="T34" s="58" t="s">
        <v>11</v>
      </c>
      <c r="U34" s="59" t="s">
        <v>78</v>
      </c>
    </row>
    <row r="35" spans="1:21" ht="15.75" customHeight="1" x14ac:dyDescent="0.25">
      <c r="A35" s="80" t="s">
        <v>148</v>
      </c>
      <c r="B35" s="91" t="s">
        <v>117</v>
      </c>
      <c r="C35" s="110"/>
      <c r="D35" s="73"/>
      <c r="E35" s="104"/>
      <c r="F35" s="115"/>
      <c r="G35" s="261"/>
      <c r="H35" s="82"/>
      <c r="I35" s="104"/>
      <c r="J35" s="119"/>
      <c r="L35" s="28"/>
      <c r="M35" s="29"/>
      <c r="N35" s="15" t="s">
        <v>149</v>
      </c>
      <c r="O35" s="30" t="str">
        <f>IF(AND(ISBLANK(C27),ISBLANK(G27),ISBLANK(C28),ISBLANK(G28),ISBLANK(C29),ISBLANK(G29),ISBLANK(C30),ISBLANK(G30)),"",MIN(O27:P30))</f>
        <v/>
      </c>
      <c r="P35" s="31"/>
      <c r="Q35" s="18" t="s">
        <v>150</v>
      </c>
      <c r="R35" s="32">
        <v>10</v>
      </c>
      <c r="S35" s="54"/>
      <c r="T35" s="58" t="s">
        <v>11</v>
      </c>
      <c r="U35" s="59" t="s">
        <v>88</v>
      </c>
    </row>
    <row r="36" spans="1:21" ht="15.75" customHeight="1" x14ac:dyDescent="0.25">
      <c r="A36" s="80" t="s">
        <v>151</v>
      </c>
      <c r="B36" s="91" t="s">
        <v>117</v>
      </c>
      <c r="C36" s="110"/>
      <c r="D36" s="92"/>
      <c r="E36" s="104"/>
      <c r="F36" s="115"/>
      <c r="G36" s="261"/>
      <c r="H36" s="93"/>
      <c r="I36" s="104"/>
      <c r="J36" s="119"/>
      <c r="L36" s="28"/>
      <c r="M36" s="29"/>
      <c r="N36" s="15" t="s">
        <v>152</v>
      </c>
      <c r="O36" s="30" t="str">
        <f>IF(AND(ISBLANK(C26),ISBLANK(G26),ISBLANK(C31),ISBLANK(G31),ISBLANK(C32),ISBLANK(G32),ISBLANK(C33),ISBLANK(G33),ISBLANK(C34),ISBLANK(G34)),"",MIN(O31:P34,O26:P26))</f>
        <v/>
      </c>
      <c r="P36" s="33"/>
      <c r="Q36" s="18" t="s">
        <v>153</v>
      </c>
      <c r="R36" s="32">
        <v>11</v>
      </c>
      <c r="S36" s="54"/>
      <c r="T36" s="58" t="s">
        <v>11</v>
      </c>
      <c r="U36" s="59" t="s">
        <v>92</v>
      </c>
    </row>
    <row r="37" spans="1:21" ht="15.75" customHeight="1" x14ac:dyDescent="0.25">
      <c r="A37" s="94" t="s">
        <v>154</v>
      </c>
      <c r="B37" s="34">
        <v>57.5</v>
      </c>
      <c r="C37" s="106"/>
      <c r="D37" s="142" t="str">
        <f>IF(C37="","",IF(AND(1&gt;C37,C37&gt;=0.3),ROUNDDOWN(((B37/0.7)*(C37-0.3))/2,1.1),IF(C37&lt;0.3,0,IF(AND(C37&gt;=1,L37&gt;=44),ROUNDDOWN(L37,1.1),IF(AND(C37&gt;=1,44&gt;L37),44,"Error")))))</f>
        <v/>
      </c>
      <c r="E37" s="104"/>
      <c r="F37" s="104"/>
      <c r="G37" s="106"/>
      <c r="H37" s="142" t="str">
        <f t="shared" ref="H37:H38" si="6">IF(G37="","",IF(AND(1&gt;G37,G37&gt;=0.3),ROUNDDOWN(((B37/0.7)*(G37-0.3))/2,1.1),IF(G37&lt;0.3,0,IF(AND(G37&gt;=1,M37&gt;=44),ROUNDDOWN(M37,1.1),IF(AND(G37&gt;=1,44&gt;M37),44,"Error")))))</f>
        <v/>
      </c>
      <c r="I37" s="104"/>
      <c r="J37" s="123"/>
      <c r="L37" s="35">
        <f t="shared" ref="L37:L38" si="7">IF(B37*C37/2&gt;99,99,B37*C37/2)</f>
        <v>0</v>
      </c>
      <c r="M37" s="36">
        <f t="shared" ref="M37:M38" si="8">IF(B37*G37/2&gt;99,99,B37*G37/2)</f>
        <v>0</v>
      </c>
      <c r="N37" s="15" t="s">
        <v>155</v>
      </c>
      <c r="O37" s="37">
        <f>IF(O35="",R36,IF(O35&gt;=43.95,R36,IF(AND(43.95&gt;O35,O35&gt;=39.95),R32,IF(AND(39.95&gt;O35,O35&gt;=34.95),R31,IF(AND(34.95&gt;O35,O35&gt;=24.95),R30,IF(AND(24.95&gt;O35,O35&gt;=14.95),R29,IF(AND(14.95&gt;O35,O35&gt;=4.95),R28,IF(AND(4.95&gt;O35,O35&gt;=2.95),R27,IF(2.95&gt;O35,R26,"ERROR")))))))))</f>
        <v>11</v>
      </c>
      <c r="P37" s="38"/>
      <c r="Q37" s="38"/>
      <c r="R37" s="39"/>
      <c r="S37" s="54"/>
      <c r="T37" s="58" t="s">
        <v>11</v>
      </c>
      <c r="U37" s="59" t="s">
        <v>96</v>
      </c>
    </row>
    <row r="38" spans="1:21" ht="15.75" customHeight="1" thickBot="1" x14ac:dyDescent="0.3">
      <c r="A38" s="95" t="s">
        <v>156</v>
      </c>
      <c r="B38" s="40">
        <v>86</v>
      </c>
      <c r="C38" s="111"/>
      <c r="D38" s="143" t="str">
        <f t="shared" ref="D38" si="9">IF(C38="","",IF(AND(1&gt;C38,C38&gt;=0.3),ROUNDDOWN(((B38/0.7)*(C38-0.3))/2,1.1),IF(C38&lt;0.3,0,IF(AND(C38&gt;=1,L38&gt;=44),ROUNDDOWN(L38,1.1),IF(AND(C38&gt;=1,44&gt;L38),44,"Error")))))</f>
        <v/>
      </c>
      <c r="E38" s="113"/>
      <c r="F38" s="113"/>
      <c r="G38" s="111"/>
      <c r="H38" s="143" t="str">
        <f t="shared" si="6"/>
        <v/>
      </c>
      <c r="I38" s="124"/>
      <c r="J38" s="125"/>
      <c r="L38" s="41">
        <f t="shared" si="7"/>
        <v>0</v>
      </c>
      <c r="M38" s="42">
        <f t="shared" si="8"/>
        <v>0</v>
      </c>
      <c r="N38" s="15" t="s">
        <v>157</v>
      </c>
      <c r="O38" s="37">
        <f>IF(O36="",R36,IF(O36&gt;=43.95,R36,IF(AND(43.95&gt;O36,O36&gt;=34.95),R35,IF(AND(34.95&gt;O36,O36&gt;=29.95),R34,IF(AND(29.95&gt;O36,O36&gt;=24.95),R33,IF(AND(24.95&gt;O36,O36&gt;=19.95),R31,IF(AND(19.95&gt;O36,O36&gt;=14.95),R30,IF(AND(14.95&gt;O36,O36&gt;=9.95),R29,IF(AND(9.95&gt;O36,O36&gt;=4.95),R28,IF(AND(4.95&gt;O36,O36&gt;=2.95),R27,IF(2.95&gt;O36,R26,"ERROR")))))))))))</f>
        <v>11</v>
      </c>
      <c r="P38" s="38"/>
      <c r="Q38" s="38"/>
      <c r="R38" s="43"/>
      <c r="S38" s="54"/>
      <c r="T38" s="58" t="s">
        <v>12</v>
      </c>
      <c r="U38" s="59" t="s">
        <v>23</v>
      </c>
    </row>
    <row r="39" spans="1:21" ht="15.75" customHeight="1" thickTop="1" thickBot="1" x14ac:dyDescent="0.3">
      <c r="A39" s="253" t="s">
        <v>158</v>
      </c>
      <c r="B39" s="254"/>
      <c r="C39" s="254"/>
      <c r="D39" s="68"/>
      <c r="E39" s="68"/>
      <c r="F39" s="68"/>
      <c r="G39" s="68"/>
      <c r="H39" s="68"/>
      <c r="I39" s="68"/>
      <c r="J39" s="96"/>
      <c r="N39" s="44" t="s">
        <v>159</v>
      </c>
      <c r="O39" s="45" t="str">
        <f>IF(MIN(O37:O38)=R26,Q26,IF(MIN(O37:O38)=2,Q27,IF(MIN(O37:O38)=3,Q28,IF(MIN(O37:O38)=4,Q29,IF(MIN(O37:O38)=5,Q30,IF(MIN(O37:O38)=6,Q31,IF(MIN(O37:O38)=7,Q32,IF(MIN(O37:O38)=8,Q33,IF(MIN(O37:O38)=9,Q34,IF(MIN(O37:O38)=10,Q35,IF(MIN(O37:O38)=11,Q36,ERROR)))))))))))</f>
        <v>No Limit</v>
      </c>
      <c r="P39" s="46"/>
      <c r="Q39" s="46"/>
      <c r="R39" s="47"/>
      <c r="S39" s="54"/>
      <c r="T39" s="58" t="s">
        <v>12</v>
      </c>
      <c r="U39" s="59" t="s">
        <v>35</v>
      </c>
    </row>
    <row r="40" spans="1:21" ht="15.75" customHeight="1" thickBot="1" x14ac:dyDescent="0.3">
      <c r="A40" s="258" t="s">
        <v>161</v>
      </c>
      <c r="B40" s="259"/>
      <c r="C40" s="259"/>
      <c r="D40" s="68"/>
      <c r="E40" s="68"/>
      <c r="F40" s="68"/>
      <c r="G40" s="68"/>
      <c r="H40" s="68"/>
      <c r="I40" s="68"/>
      <c r="J40" s="96"/>
      <c r="N40" s="255" t="s">
        <v>160</v>
      </c>
      <c r="O40" s="256"/>
      <c r="P40" s="256"/>
      <c r="Q40" s="256"/>
      <c r="R40" s="257"/>
      <c r="S40" s="51"/>
      <c r="T40" s="58" t="s">
        <v>12</v>
      </c>
      <c r="U40" s="59" t="s">
        <v>47</v>
      </c>
    </row>
    <row r="41" spans="1:21" ht="15.75" customHeight="1" x14ac:dyDescent="0.25">
      <c r="A41" s="97"/>
      <c r="B41" s="68"/>
      <c r="C41" s="98" t="s">
        <v>162</v>
      </c>
      <c r="D41" s="98" t="s">
        <v>163</v>
      </c>
      <c r="E41" s="68"/>
      <c r="F41" s="68"/>
      <c r="G41" s="68"/>
      <c r="H41" s="68"/>
      <c r="I41" s="68"/>
      <c r="J41" s="96"/>
      <c r="N41" s="150"/>
      <c r="O41" s="151" t="s">
        <v>124</v>
      </c>
      <c r="P41" s="151" t="s">
        <v>123</v>
      </c>
      <c r="Q41" s="152"/>
      <c r="R41" s="153"/>
      <c r="S41" s="54"/>
      <c r="T41" s="58" t="s">
        <v>12</v>
      </c>
      <c r="U41" s="59" t="s">
        <v>59</v>
      </c>
    </row>
    <row r="42" spans="1:21" ht="15.75" customHeight="1" x14ac:dyDescent="0.25">
      <c r="A42" s="80" t="s">
        <v>164</v>
      </c>
      <c r="B42" s="99"/>
      <c r="C42" s="140" t="str">
        <f>IF(AND(C23&gt;=1,C24&gt;=1,C26=""),44,IF(C26="","",ROUNDDOWN(MIN(D31:D34,D26)*1,0)))</f>
        <v/>
      </c>
      <c r="D42" s="141" t="str">
        <f>IF(AND(C23&gt;=1,C24&gt;=1,C27=""),44,IF(C27="","",ROUNDDOWN(MIN(D27:D30)*1,0)))</f>
        <v/>
      </c>
      <c r="E42" s="64" t="s">
        <v>165</v>
      </c>
      <c r="F42" s="68"/>
      <c r="G42" s="68"/>
      <c r="H42" s="68"/>
      <c r="I42" s="68"/>
      <c r="J42" s="96"/>
      <c r="N42" s="154" t="s">
        <v>154</v>
      </c>
      <c r="O42" s="48" t="str">
        <f t="shared" ref="O42:O43" si="10">D37</f>
        <v/>
      </c>
      <c r="P42" s="48" t="str">
        <f t="shared" ref="P42:P43" si="11">H37</f>
        <v/>
      </c>
      <c r="Q42" s="155">
        <v>1</v>
      </c>
      <c r="R42" s="156" t="s">
        <v>126</v>
      </c>
      <c r="S42" s="54"/>
      <c r="T42" s="58" t="s">
        <v>12</v>
      </c>
      <c r="U42" s="59" t="s">
        <v>70</v>
      </c>
    </row>
    <row r="43" spans="1:21" ht="15.75" customHeight="1" x14ac:dyDescent="0.25">
      <c r="A43" s="126" t="s">
        <v>111</v>
      </c>
      <c r="B43" s="75"/>
      <c r="C43" s="140" t="str">
        <f>IF(AND(G23&gt;=1,G24&gt;=1,G26=""),44,IF(G26="","",ROUNDDOWN(MIN(H31:H34,H26)*1,0)))</f>
        <v/>
      </c>
      <c r="D43" s="141" t="str">
        <f>IF(AND(G23&gt;=1,G24&gt;=1,G27=""),44,IF(G27="","",ROUNDDOWN(MIN(H27:H30)*1,0)))</f>
        <v/>
      </c>
      <c r="E43" s="68"/>
      <c r="F43" s="64"/>
      <c r="G43" s="100"/>
      <c r="H43" s="68"/>
      <c r="I43" s="68"/>
      <c r="J43" s="96"/>
      <c r="N43" s="157" t="s">
        <v>156</v>
      </c>
      <c r="O43" s="49" t="str">
        <f t="shared" si="10"/>
        <v/>
      </c>
      <c r="P43" s="49" t="str">
        <f t="shared" si="11"/>
        <v/>
      </c>
      <c r="Q43" s="175">
        <v>2</v>
      </c>
      <c r="R43" s="176" t="s">
        <v>201</v>
      </c>
      <c r="S43" s="54"/>
      <c r="T43" s="58" t="s">
        <v>13</v>
      </c>
      <c r="U43" s="59" t="s">
        <v>24</v>
      </c>
    </row>
    <row r="44" spans="1:21" ht="15.75" customHeight="1" x14ac:dyDescent="0.25">
      <c r="A44" s="191" t="s">
        <v>184</v>
      </c>
      <c r="B44" s="186"/>
      <c r="C44" s="186"/>
      <c r="D44" s="139" t="str">
        <f>IF(MIN(O37:O38)=R26,Q26,IF(MIN(O37:O38)=2,Q27,IF(MIN(O37:O38)=3,Q28,IF(MIN(O37:O38)=4,Q29,IF(MIN(O37:O38)=5,Q30,IF(MIN(O37:O38)=6,Q31,IF(MIN(O37:O38)=7,Q32,IF(MIN(O37:O38)=8,Q33,IF(MIN(O37:O38)=9,Q34,IF(MIN(O37:O38)=10,Q35,IF(MIN(O37:O38)=11,Q36,ERROR)))))))))))</f>
        <v>No Limit</v>
      </c>
      <c r="E44" s="68"/>
      <c r="F44" s="68"/>
      <c r="G44" s="68"/>
      <c r="H44" s="68"/>
      <c r="I44" s="68"/>
      <c r="J44" s="96"/>
      <c r="N44" s="159" t="s">
        <v>166</v>
      </c>
      <c r="O44" s="160">
        <f>MIN(O42:P43)</f>
        <v>0</v>
      </c>
      <c r="P44" s="100"/>
      <c r="Q44" s="155">
        <v>3</v>
      </c>
      <c r="R44" s="158" t="s">
        <v>181</v>
      </c>
      <c r="S44" s="54"/>
      <c r="T44" s="58" t="s">
        <v>13</v>
      </c>
      <c r="U44" s="59" t="s">
        <v>36</v>
      </c>
    </row>
    <row r="45" spans="1:21" ht="15.75" customHeight="1" x14ac:dyDescent="0.25">
      <c r="A45" s="101"/>
      <c r="B45" s="67"/>
      <c r="C45" s="66"/>
      <c r="D45" s="197" t="str">
        <f>O45</f>
        <v>No Limit</v>
      </c>
      <c r="E45" s="67"/>
      <c r="F45" s="68"/>
      <c r="G45" s="68"/>
      <c r="H45" s="68"/>
      <c r="I45" s="68"/>
      <c r="J45" s="96"/>
      <c r="N45" s="161" t="s">
        <v>159</v>
      </c>
      <c r="O45" s="50" t="str">
        <f>VLOOKUP(Q57,Q42:R47,2,FALSE)</f>
        <v>No Limit</v>
      </c>
      <c r="P45" s="100"/>
      <c r="Q45" s="155">
        <v>4</v>
      </c>
      <c r="R45" s="178" t="s">
        <v>203</v>
      </c>
      <c r="S45" s="54"/>
      <c r="T45" s="58" t="s">
        <v>13</v>
      </c>
      <c r="U45" s="59" t="s">
        <v>48</v>
      </c>
    </row>
    <row r="46" spans="1:21" ht="15.75" customHeight="1" x14ac:dyDescent="0.25">
      <c r="A46" s="191" t="s">
        <v>183</v>
      </c>
      <c r="B46" s="186"/>
      <c r="C46" s="186"/>
      <c r="D46" s="198"/>
      <c r="E46" s="68"/>
      <c r="F46" s="68"/>
      <c r="G46" s="68"/>
      <c r="H46" s="68"/>
      <c r="I46" s="68"/>
      <c r="J46" s="96"/>
      <c r="N46" s="101"/>
      <c r="O46" s="173"/>
      <c r="P46" s="173"/>
      <c r="Q46" s="155">
        <v>5</v>
      </c>
      <c r="R46" s="178" t="s">
        <v>204</v>
      </c>
      <c r="S46" s="54"/>
      <c r="T46" s="58" t="s">
        <v>13</v>
      </c>
      <c r="U46" s="59" t="s">
        <v>60</v>
      </c>
    </row>
    <row r="47" spans="1:21" ht="15.75" customHeight="1" thickBot="1" x14ac:dyDescent="0.3">
      <c r="A47" s="101"/>
      <c r="B47" s="67"/>
      <c r="C47" s="69"/>
      <c r="D47" s="199"/>
      <c r="E47" s="68"/>
      <c r="F47" s="68"/>
      <c r="G47" s="68"/>
      <c r="H47" s="68"/>
      <c r="I47" s="68"/>
      <c r="J47" s="96"/>
      <c r="N47" s="162"/>
      <c r="O47" s="163"/>
      <c r="P47" s="163"/>
      <c r="Q47" s="164">
        <v>6</v>
      </c>
      <c r="R47" s="165" t="s">
        <v>153</v>
      </c>
      <c r="S47" s="54"/>
      <c r="T47" s="58" t="s">
        <v>13</v>
      </c>
      <c r="U47" s="59" t="s">
        <v>71</v>
      </c>
    </row>
    <row r="48" spans="1:21" ht="15.75" customHeight="1" x14ac:dyDescent="0.25">
      <c r="A48" s="214" t="s">
        <v>182</v>
      </c>
      <c r="B48" s="215"/>
      <c r="C48" s="215"/>
      <c r="D48" s="180" t="str">
        <f>IF(AND(ISBLANK(C26),ISBLANK(C27),ISBLANK(C28),ISBLANK(C29),ISBLANK(C30),ISBLANK(C31),ISBLANK(C32),ISBLANK(C33),ISBLANK(C34),ISBLANK(G26),ISBLANK(G27),ISBLANK(G28),ISBLANK(G29),ISBLANK(G30),ISBLANK(G31),ISBLANK(G32),ISBLANK(G33),ISBLANK(G34)),"-",IF(MIN(G26:G34)=0,MIN(C26:C34),IF(MIN(C26:C34)=0,MIN(G26:G34),MIN(MIN(C26:C34),MIN(G26:G34)))))</f>
        <v>-</v>
      </c>
      <c r="E48" s="67"/>
      <c r="F48" s="67"/>
      <c r="G48" s="67"/>
      <c r="H48" s="67"/>
      <c r="I48" s="68"/>
      <c r="J48" s="96"/>
      <c r="N48" s="166"/>
      <c r="O48" s="170">
        <v>2</v>
      </c>
      <c r="P48" s="166" t="s">
        <v>202</v>
      </c>
      <c r="Q48" s="166"/>
      <c r="R48" s="166"/>
      <c r="S48" s="54"/>
      <c r="T48" s="58" t="s">
        <v>13</v>
      </c>
      <c r="U48" s="59" t="s">
        <v>80</v>
      </c>
    </row>
    <row r="49" spans="1:21" ht="15.75" customHeight="1" x14ac:dyDescent="0.25">
      <c r="A49" s="101"/>
      <c r="B49" s="68"/>
      <c r="C49" s="68"/>
      <c r="D49" s="68"/>
      <c r="E49" s="68"/>
      <c r="F49" s="68"/>
      <c r="G49" s="68"/>
      <c r="H49" s="68"/>
      <c r="I49" s="68"/>
      <c r="J49" s="96"/>
      <c r="N49" s="166"/>
      <c r="O49" s="167">
        <v>3</v>
      </c>
      <c r="P49" s="166" t="s">
        <v>181</v>
      </c>
      <c r="Q49" s="166"/>
      <c r="R49" s="166"/>
      <c r="S49" s="54"/>
      <c r="T49" s="58" t="s">
        <v>13</v>
      </c>
      <c r="U49" s="59" t="s">
        <v>89</v>
      </c>
    </row>
    <row r="50" spans="1:21" ht="15.75" customHeight="1" x14ac:dyDescent="0.25">
      <c r="A50" s="102" t="s">
        <v>167</v>
      </c>
      <c r="B50" s="68"/>
      <c r="C50" s="68"/>
      <c r="D50" s="68"/>
      <c r="E50" s="68"/>
      <c r="F50" s="68"/>
      <c r="G50" s="68"/>
      <c r="H50" s="68"/>
      <c r="I50" s="68"/>
      <c r="J50" s="96"/>
      <c r="N50" s="166"/>
      <c r="O50" s="167">
        <v>4</v>
      </c>
      <c r="P50" s="166" t="s">
        <v>180</v>
      </c>
      <c r="Q50" s="166"/>
      <c r="R50" s="166"/>
      <c r="S50" s="54"/>
      <c r="T50" s="58" t="s">
        <v>14</v>
      </c>
      <c r="U50" s="59" t="s">
        <v>25</v>
      </c>
    </row>
    <row r="51" spans="1:21" ht="15.75" customHeight="1" x14ac:dyDescent="0.25">
      <c r="A51" s="80" t="s">
        <v>168</v>
      </c>
      <c r="B51" s="203"/>
      <c r="C51" s="204"/>
      <c r="D51" s="204"/>
      <c r="E51" s="65" t="s">
        <v>173</v>
      </c>
      <c r="F51" s="208"/>
      <c r="G51" s="209"/>
      <c r="H51" s="209"/>
      <c r="I51" s="68"/>
      <c r="J51" s="96"/>
      <c r="N51" s="166"/>
      <c r="O51" s="167">
        <v>5</v>
      </c>
      <c r="P51" s="166" t="s">
        <v>179</v>
      </c>
      <c r="Q51" s="166"/>
      <c r="R51" s="166"/>
      <c r="S51" s="54"/>
      <c r="T51" s="58" t="s">
        <v>14</v>
      </c>
      <c r="U51" s="59" t="s">
        <v>37</v>
      </c>
    </row>
    <row r="52" spans="1:21" ht="15.75" customHeight="1" x14ac:dyDescent="0.25">
      <c r="A52" s="80" t="s">
        <v>169</v>
      </c>
      <c r="B52" s="205"/>
      <c r="C52" s="195"/>
      <c r="D52" s="195"/>
      <c r="E52" s="206" t="s">
        <v>170</v>
      </c>
      <c r="F52" s="207"/>
      <c r="G52" s="203"/>
      <c r="H52" s="204"/>
      <c r="I52" s="68"/>
      <c r="J52" s="96"/>
      <c r="N52" s="166"/>
      <c r="O52" s="166"/>
      <c r="P52" s="166"/>
      <c r="Q52" s="166"/>
      <c r="R52" s="166"/>
      <c r="S52" s="54"/>
      <c r="T52" s="58" t="s">
        <v>14</v>
      </c>
      <c r="U52" s="59" t="s">
        <v>49</v>
      </c>
    </row>
    <row r="53" spans="1:21" ht="15.75" customHeight="1" x14ac:dyDescent="0.25">
      <c r="A53" s="81" t="s">
        <v>171</v>
      </c>
      <c r="B53" s="205"/>
      <c r="C53" s="195"/>
      <c r="D53" s="195"/>
      <c r="E53" s="75" t="s">
        <v>172</v>
      </c>
      <c r="F53" s="205"/>
      <c r="G53" s="195"/>
      <c r="H53" s="195"/>
      <c r="I53" s="68"/>
      <c r="J53" s="96"/>
      <c r="N53" s="149"/>
      <c r="O53" s="63" t="s">
        <v>124</v>
      </c>
      <c r="P53" s="63" t="s">
        <v>123</v>
      </c>
      <c r="Q53" s="166"/>
      <c r="R53" s="166"/>
      <c r="S53" s="54"/>
      <c r="T53" s="58" t="s">
        <v>14</v>
      </c>
      <c r="U53" s="59" t="s">
        <v>61</v>
      </c>
    </row>
    <row r="54" spans="1:21" ht="15.75" customHeight="1" x14ac:dyDescent="0.25">
      <c r="A54" s="97"/>
      <c r="B54" s="68"/>
      <c r="C54" s="68"/>
      <c r="D54" s="68"/>
      <c r="E54" s="68"/>
      <c r="F54" s="68"/>
      <c r="G54" s="68"/>
      <c r="H54" s="68"/>
      <c r="I54" s="68"/>
      <c r="J54" s="96"/>
      <c r="N54" s="62" t="s">
        <v>176</v>
      </c>
      <c r="O54" s="70" t="str">
        <f>IF(C37="","",IF(AND(1&gt;C37,C37&gt;=0.3),ROUNDDOWN(((33.5/0.7)*(C37-0.3))/2,1.1),IF(C37&lt;0.3,0,IF(AND(C37&gt;=1,L37&gt;=44),ROUNDDOWN(L37,1.1),IF(AND(C37&gt;=1,44&gt;L37),44,"Error")))))</f>
        <v/>
      </c>
      <c r="P54" s="70" t="str">
        <f>IF(G37="","",IF(AND(1&gt;G37,G37&gt;=0.3),ROUNDDOWN(((33.5/0.7)*(G37-0.3))/2,1.1),IF(G37&lt;0.3,0,IF(AND(G37&gt;=1,M37&gt;=44),ROUNDDOWN(M37,1.1),IF(AND(G37&gt;=1,44&gt;M37),44,"Error")))))</f>
        <v/>
      </c>
      <c r="Q54" s="174">
        <f>IF(O54="",$Q$47,IF(O54&gt;=44,$Q$47,IF(AND(44&gt;O54,O54&gt;=15),$Q$46,IF(AND(15&gt;O54,O54&gt;=11),$Q$45,IF(AND(11&gt;O54,O54&gt;=7),$Q$44,IF(AND(7&gt;O54,O54&gt;=5),$Q$43,IF(5&gt;O54,$Q$42,"ERROR")))))))</f>
        <v>6</v>
      </c>
      <c r="R54" s="174">
        <f>IF(P54="",$Q$47,IF(P54&gt;=44,$Q$47,IF(AND(44&gt;P54,P54&gt;=15),$Q$46,IF(AND(15&gt;P54,P54&gt;=11),$Q$45,IF(AND(11&gt;P54,P54&gt;=7),$Q$44,IF(AND(7&gt;P54,P54&gt;=5),$Q$43,IF(5&gt;P54,$Q$42,"ERROR")))))))</f>
        <v>6</v>
      </c>
      <c r="S54" s="54"/>
      <c r="T54" s="58" t="s">
        <v>14</v>
      </c>
      <c r="U54" s="59" t="s">
        <v>72</v>
      </c>
    </row>
    <row r="55" spans="1:21" ht="15.75" customHeight="1" x14ac:dyDescent="0.25">
      <c r="A55" s="102" t="s">
        <v>174</v>
      </c>
      <c r="B55" s="68"/>
      <c r="C55" s="68"/>
      <c r="D55" s="68"/>
      <c r="E55" s="68"/>
      <c r="F55" s="68"/>
      <c r="G55" s="68"/>
      <c r="H55" s="68"/>
      <c r="I55" s="68"/>
      <c r="J55" s="96"/>
      <c r="N55" s="62" t="s">
        <v>177</v>
      </c>
      <c r="O55" s="70" t="str">
        <f>IF(C38="","",IF(AND(1&gt;C38,C38&gt;=0.3),ROUNDDOWN(((62/0.7)*(C38-0.3))/2,1.1),IF(C38&lt;0.3,0,IF(AND(C38&gt;=1,L38&gt;=44),ROUNDDOWN(L38,1.1),IF(AND(C38&gt;=1,44&gt;L38),44,"Error")))))</f>
        <v/>
      </c>
      <c r="P55" s="70" t="str">
        <f>IF(G38="","",IF(AND(1&gt;G38,G38&gt;=0.3),ROUNDDOWN(((62/0.7)*(G38-0.3))/2,1.1),IF(G38&lt;0.3,0,IF(AND(G38&gt;=1,M38&gt;=44),ROUNDDOWN(M38,1.1),IF(AND(G38&gt;=1,44&gt;M38),44,"Error")))))</f>
        <v/>
      </c>
      <c r="Q55" s="174">
        <f>IF(O55="",$Q$47,IF(O55&gt;=44,$Q$47,IF(AND(44&gt;O55,O55&gt;=28),$Q$46,IF(AND(28&gt;O55,O55&gt;=21),$Q$45,IF(AND(21&gt;O55,O55&gt;=14),$Q$44,IF(AND(14&gt;O55,O55&gt;=7),$Q$43,IF(7&gt;O55,$Q$42,"ERROR")))))))</f>
        <v>6</v>
      </c>
      <c r="R55" s="174">
        <f>IF(P55="",$Q$47,IF(P55&gt;=44,$Q$47,IF(AND(44&gt;P55,P55&gt;=28),$Q$46,IF(AND(28&gt;P55,P55&gt;=21),$Q$45,IF(AND(21&gt;P55,P55&gt;=14),$Q$44,IF(AND(14&gt;P55,P55&gt;=7),$Q$43,IF(7&gt;P55,$Q$42,"ERROR")))))))</f>
        <v>6</v>
      </c>
      <c r="S55" s="54"/>
      <c r="T55" s="58" t="s">
        <v>14</v>
      </c>
      <c r="U55" s="59" t="s">
        <v>81</v>
      </c>
    </row>
    <row r="56" spans="1:21" ht="15.75" customHeight="1" thickBot="1" x14ac:dyDescent="0.3">
      <c r="A56" s="216" t="s">
        <v>79</v>
      </c>
      <c r="B56" s="204"/>
      <c r="C56" s="204"/>
      <c r="D56" s="204"/>
      <c r="E56" s="204"/>
      <c r="F56" s="204"/>
      <c r="G56" s="204"/>
      <c r="H56" s="204"/>
      <c r="I56" s="204"/>
      <c r="J56" s="217"/>
      <c r="N56" s="62" t="s">
        <v>178</v>
      </c>
      <c r="O56" s="71" t="str">
        <f>IF(AND(D37="",D38=""),"",MIN(D37:D38))</f>
        <v/>
      </c>
      <c r="P56" s="71" t="str">
        <f>IF(AND(H37="",H38=""),"",MIN(H37:H38))</f>
        <v/>
      </c>
      <c r="Q56" s="168">
        <f>IF(O56="",$Q$47,IF(O56&gt;=44,$Q$47,IF(AND(44&gt;O56,O56&gt;=40),$Q$46,IF(AND(40&gt;O56,O56&gt;=30),$Q$45,IF(AND(30&gt;O56,O56&gt;=20),$Q$44,IF(AND(20&gt;O56,O56&gt;=10),$Q$43,IF(10&gt;O56,$Q$42,"ERROR")))))))</f>
        <v>6</v>
      </c>
      <c r="R56" s="168">
        <f>IF(P56="",$Q$47,IF(P56&gt;=44,$Q$47,IF(AND(44&gt;P56,P56&gt;=40),$Q$46,IF(AND(40&gt;P56,P56&gt;=30),$Q$45,IF(AND(30&gt;P56,P56&gt;=20),$Q$44,IF(AND(20&gt;P56,P56&gt;=10),$Q$43,IF(10&gt;P56,$Q$42,"ERROR")))))))</f>
        <v>6</v>
      </c>
      <c r="S56" s="177"/>
      <c r="T56" s="58" t="s">
        <v>15</v>
      </c>
      <c r="U56" s="59" t="s">
        <v>26</v>
      </c>
    </row>
    <row r="57" spans="1:21" ht="15.75" customHeight="1" thickBot="1" x14ac:dyDescent="0.3">
      <c r="A57" s="194" t="s">
        <v>79</v>
      </c>
      <c r="B57" s="195"/>
      <c r="C57" s="195"/>
      <c r="D57" s="195"/>
      <c r="E57" s="195"/>
      <c r="F57" s="195"/>
      <c r="G57" s="195"/>
      <c r="H57" s="195"/>
      <c r="I57" s="195"/>
      <c r="J57" s="196"/>
      <c r="N57" s="166"/>
      <c r="O57" s="166"/>
      <c r="P57" s="166"/>
      <c r="Q57" s="251">
        <f>MIN(Q54:R56)</f>
        <v>6</v>
      </c>
      <c r="R57" s="252"/>
      <c r="S57" s="54"/>
      <c r="T57" s="58" t="s">
        <v>15</v>
      </c>
      <c r="U57" s="59" t="s">
        <v>38</v>
      </c>
    </row>
    <row r="58" spans="1:21" ht="15.75" customHeight="1" x14ac:dyDescent="0.25">
      <c r="A58" s="194" t="s">
        <v>79</v>
      </c>
      <c r="B58" s="195"/>
      <c r="C58" s="195"/>
      <c r="D58" s="195"/>
      <c r="E58" s="195"/>
      <c r="F58" s="195"/>
      <c r="G58" s="195"/>
      <c r="H58" s="195"/>
      <c r="I58" s="195"/>
      <c r="J58" s="196"/>
      <c r="S58" s="54"/>
      <c r="T58" s="58" t="s">
        <v>15</v>
      </c>
      <c r="U58" s="59" t="s">
        <v>50</v>
      </c>
    </row>
    <row r="59" spans="1:21" ht="15.75" customHeight="1" x14ac:dyDescent="0.25">
      <c r="A59" s="194" t="s">
        <v>79</v>
      </c>
      <c r="B59" s="195"/>
      <c r="C59" s="195"/>
      <c r="D59" s="195"/>
      <c r="E59" s="195"/>
      <c r="F59" s="195"/>
      <c r="G59" s="195"/>
      <c r="H59" s="195"/>
      <c r="I59" s="195"/>
      <c r="J59" s="196"/>
      <c r="S59" s="54"/>
      <c r="T59" s="58" t="s">
        <v>15</v>
      </c>
      <c r="U59" s="59" t="s">
        <v>62</v>
      </c>
    </row>
    <row r="60" spans="1:21" ht="15.75" customHeight="1" x14ac:dyDescent="0.25">
      <c r="A60" s="200" t="s">
        <v>79</v>
      </c>
      <c r="B60" s="201"/>
      <c r="C60" s="201"/>
      <c r="D60" s="201"/>
      <c r="E60" s="201"/>
      <c r="F60" s="201"/>
      <c r="G60" s="201"/>
      <c r="H60" s="201"/>
      <c r="I60" s="201"/>
      <c r="J60" s="202"/>
      <c r="S60" s="54"/>
      <c r="T60" s="58" t="s">
        <v>15</v>
      </c>
      <c r="U60" s="59" t="s">
        <v>73</v>
      </c>
    </row>
    <row r="61" spans="1:21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S61" s="54"/>
      <c r="T61" s="58" t="s">
        <v>15</v>
      </c>
      <c r="U61" s="59" t="s">
        <v>82</v>
      </c>
    </row>
    <row r="62" spans="1:21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S62" s="54"/>
      <c r="T62" s="58" t="s">
        <v>15</v>
      </c>
      <c r="U62" s="59" t="s">
        <v>90</v>
      </c>
    </row>
    <row r="63" spans="1:21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S63" s="54"/>
      <c r="T63" s="58" t="s">
        <v>15</v>
      </c>
      <c r="U63" s="59" t="s">
        <v>76</v>
      </c>
    </row>
    <row r="64" spans="1:21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S64" s="54"/>
      <c r="T64" s="58" t="s">
        <v>15</v>
      </c>
      <c r="U64" s="59" t="s">
        <v>100</v>
      </c>
    </row>
    <row r="65" spans="1:21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S65" s="54"/>
      <c r="T65" s="58" t="s">
        <v>15</v>
      </c>
      <c r="U65" s="59" t="s">
        <v>103</v>
      </c>
    </row>
    <row r="66" spans="1:21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S66" s="54"/>
      <c r="T66" s="58" t="s">
        <v>16</v>
      </c>
      <c r="U66" s="59" t="s">
        <v>27</v>
      </c>
    </row>
    <row r="67" spans="1:21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S67" s="54"/>
      <c r="T67" s="58" t="s">
        <v>16</v>
      </c>
      <c r="U67" s="59" t="s">
        <v>39</v>
      </c>
    </row>
    <row r="68" spans="1:21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S68" s="54"/>
      <c r="T68" s="58" t="s">
        <v>16</v>
      </c>
      <c r="U68" s="59" t="s">
        <v>51</v>
      </c>
    </row>
    <row r="69" spans="1:21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S69" s="54"/>
      <c r="T69" s="58" t="s">
        <v>16</v>
      </c>
      <c r="U69" s="59" t="s">
        <v>63</v>
      </c>
    </row>
    <row r="70" spans="1:21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S70" s="54"/>
      <c r="T70" s="58" t="s">
        <v>16</v>
      </c>
      <c r="U70" s="59" t="s">
        <v>74</v>
      </c>
    </row>
    <row r="71" spans="1:21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S71" s="54"/>
      <c r="T71" s="59" t="s">
        <v>16</v>
      </c>
      <c r="U71" s="59" t="s">
        <v>83</v>
      </c>
    </row>
    <row r="72" spans="1:21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</row>
    <row r="73" spans="1:21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</row>
    <row r="74" spans="1:21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</row>
    <row r="75" spans="1:21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21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</row>
    <row r="77" spans="1:21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</row>
    <row r="78" spans="1:21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</row>
    <row r="79" spans="1:21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</row>
    <row r="80" spans="1:21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</row>
    <row r="81" spans="1:10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</row>
    <row r="82" spans="1:10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</row>
    <row r="83" spans="1:10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</row>
    <row r="84" spans="1:10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5" spans="1:10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86" spans="1:10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10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spans="1:10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0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</row>
    <row r="90" spans="1:10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</row>
    <row r="92" spans="1:10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</row>
    <row r="93" spans="1:10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</row>
    <row r="94" spans="1:10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</row>
    <row r="95" spans="1:10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</row>
    <row r="96" spans="1:10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</row>
    <row r="97" spans="1:10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</row>
    <row r="98" spans="1:10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</row>
    <row r="99" spans="1:10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1:10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1:10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1:10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10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1:10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1:10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1:10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</row>
    <row r="108" spans="1:10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1:10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</row>
    <row r="112" spans="1:10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10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</row>
    <row r="115" spans="1:10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</row>
    <row r="116" spans="1:10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</row>
    <row r="117" spans="1:10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</row>
    <row r="118" spans="1:10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</row>
    <row r="119" spans="1:10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1:10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  <row r="122" spans="1:10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</row>
    <row r="123" spans="1:10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</row>
    <row r="124" spans="1:10" ht="15.75" customHeight="1" x14ac:dyDescent="0.25"/>
    <row r="125" spans="1:10" ht="15.75" customHeight="1" x14ac:dyDescent="0.25"/>
    <row r="126" spans="1:10" ht="15.75" customHeight="1" x14ac:dyDescent="0.25"/>
    <row r="127" spans="1:10" ht="15.75" customHeight="1" x14ac:dyDescent="0.25"/>
    <row r="128" spans="1:10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b1+Bzoi2pNpkl86asGafSuUQGYY8TKRteqACPs6v2jcCaMWJaFEb+5FCx9EI5RCXBBUv/MBHyAXvBXxxEkFXiQ==" saltValue="2u4mySC8LppdBA9Eyjk0lA==" spinCount="100000" sheet="1" objects="1" scenarios="1"/>
  <mergeCells count="63">
    <mergeCell ref="Q57:R57"/>
    <mergeCell ref="A39:C39"/>
    <mergeCell ref="N40:R40"/>
    <mergeCell ref="A40:C40"/>
    <mergeCell ref="A44:C44"/>
    <mergeCell ref="A57:J57"/>
    <mergeCell ref="A1:J2"/>
    <mergeCell ref="A3:B3"/>
    <mergeCell ref="B5:C5"/>
    <mergeCell ref="E5:G5"/>
    <mergeCell ref="I5:J5"/>
    <mergeCell ref="B6:C6"/>
    <mergeCell ref="B7:C7"/>
    <mergeCell ref="E7:G7"/>
    <mergeCell ref="I19:J19"/>
    <mergeCell ref="L24:M24"/>
    <mergeCell ref="I6:J6"/>
    <mergeCell ref="I7:J7"/>
    <mergeCell ref="E6:G6"/>
    <mergeCell ref="I9:J9"/>
    <mergeCell ref="E9:G9"/>
    <mergeCell ref="E10:G10"/>
    <mergeCell ref="E15:G15"/>
    <mergeCell ref="H15:J15"/>
    <mergeCell ref="E16:F16"/>
    <mergeCell ref="N24:R24"/>
    <mergeCell ref="B8:C8"/>
    <mergeCell ref="A46:C46"/>
    <mergeCell ref="A48:C48"/>
    <mergeCell ref="A56:J56"/>
    <mergeCell ref="I8:J8"/>
    <mergeCell ref="I16:J16"/>
    <mergeCell ref="B9:C9"/>
    <mergeCell ref="B10:C10"/>
    <mergeCell ref="B11:D11"/>
    <mergeCell ref="A13:D13"/>
    <mergeCell ref="A15:D15"/>
    <mergeCell ref="A16:C16"/>
    <mergeCell ref="E8:G8"/>
    <mergeCell ref="I11:J11"/>
    <mergeCell ref="I10:J10"/>
    <mergeCell ref="A58:J58"/>
    <mergeCell ref="D45:D47"/>
    <mergeCell ref="A59:J59"/>
    <mergeCell ref="A60:J60"/>
    <mergeCell ref="B51:D51"/>
    <mergeCell ref="B52:D52"/>
    <mergeCell ref="E52:F52"/>
    <mergeCell ref="G52:H52"/>
    <mergeCell ref="B53:D53"/>
    <mergeCell ref="F53:H53"/>
    <mergeCell ref="F51:H51"/>
    <mergeCell ref="A21:A22"/>
    <mergeCell ref="B21:B22"/>
    <mergeCell ref="C21:F21"/>
    <mergeCell ref="E17:F17"/>
    <mergeCell ref="I17:J17"/>
    <mergeCell ref="A17:C17"/>
    <mergeCell ref="A18:C18"/>
    <mergeCell ref="E18:F18"/>
    <mergeCell ref="G21:J21"/>
    <mergeCell ref="A19:C19"/>
    <mergeCell ref="E19:F19"/>
  </mergeCells>
  <conditionalFormatting sqref="H26">
    <cfRule type="cellIs" dxfId="3" priority="1" operator="lessThan">
      <formula>44</formula>
    </cfRule>
  </conditionalFormatting>
  <conditionalFormatting sqref="H27:H34 H37:H38">
    <cfRule type="cellIs" dxfId="2" priority="2" operator="lessThan">
      <formula>44</formula>
    </cfRule>
  </conditionalFormatting>
  <conditionalFormatting sqref="D27:D34 D37:D38">
    <cfRule type="cellIs" dxfId="1" priority="3" operator="lessThan">
      <formula>44</formula>
    </cfRule>
  </conditionalFormatting>
  <conditionalFormatting sqref="D26">
    <cfRule type="cellIs" dxfId="0" priority="4" operator="lessThan">
      <formula>44</formula>
    </cfRule>
  </conditionalFormatting>
  <dataValidations count="3">
    <dataValidation type="list" allowBlank="1" showErrorMessage="1" sqref="B5">
      <formula1>$S$7:$S$15</formula1>
    </dataValidation>
    <dataValidation type="list" allowBlank="1" showInputMessage="1" showErrorMessage="1" sqref="I17:J17">
      <formula1>$N$6:$N$12</formula1>
    </dataValidation>
    <dataValidation type="list" allowBlank="1" showErrorMessage="1" sqref="B6:C6">
      <formula1>OFFSET(T6,MATCH(B5,T6:T71,0)-1,1,COUNTIF(T6:T71,B5),1)</formula1>
    </dataValidation>
  </dataValidations>
  <printOptions horizontalCentered="1" verticalCentered="1"/>
  <pageMargins left="0.25" right="0.25" top="0.46083333333333332" bottom="0.49" header="0" footer="0"/>
  <pageSetup scale="70" orientation="portrait" r:id="rId1"/>
  <headerFooter>
    <oddFooter>&amp;LV2025-03-21&amp;R&amp;D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5</xdr:col>
                    <xdr:colOff>19050</xdr:colOff>
                    <xdr:row>40</xdr:row>
                    <xdr:rowOff>9525</xdr:rowOff>
                  </from>
                  <to>
                    <xdr:col>5</xdr:col>
                    <xdr:colOff>609600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Sheet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Segura</dc:creator>
  <cp:lastModifiedBy>Dominic Segura</cp:lastModifiedBy>
  <cp:lastPrinted>2025-02-25T14:56:54Z</cp:lastPrinted>
  <dcterms:created xsi:type="dcterms:W3CDTF">2025-03-25T18:49:51Z</dcterms:created>
  <dcterms:modified xsi:type="dcterms:W3CDTF">2025-04-08T15:08:30Z</dcterms:modified>
</cp:coreProperties>
</file>